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/>
  <xr:revisionPtr revIDLastSave="0" documentId="13_ncr:1_{E28082BB-14C0-4BB0-AD26-2D0DAF440797}" xr6:coauthVersionLast="47" xr6:coauthVersionMax="47" xr10:uidLastSave="{00000000-0000-0000-0000-000000000000}"/>
  <bookViews>
    <workbookView xWindow="-110" yWindow="-110" windowWidth="19420" windowHeight="10300" tabRatio="861" xr2:uid="{00000000-000D-0000-FFFF-FFFF00000000}"/>
  </bookViews>
  <sheets>
    <sheet name="PnL-Consol" sheetId="26" r:id="rId1"/>
    <sheet name="PnL-Stand" sheetId="27" r:id="rId2"/>
    <sheet name="PnL-Home Finance" sheetId="50" r:id="rId3"/>
    <sheet name="PnL-Samasta Finance" sheetId="51" r:id="rId4"/>
    <sheet name="Loan growth" sheetId="5" r:id="rId5"/>
    <sheet name="Asset Quality" sheetId="29" r:id="rId6"/>
    <sheet name="Balance Sheet" sheetId="7" r:id="rId7"/>
    <sheet name="Capital Position" sheetId="12" r:id="rId8"/>
    <sheet name="Biz update" sheetId="30" r:id="rId9"/>
    <sheet name="Biz update (Entity-wise)" sheetId="23" r:id="rId10"/>
    <sheet name="Geo presence" sheetId="14" r:id="rId11"/>
  </sheets>
  <definedNames>
    <definedName name="_xlnm._FilterDatabase" localSheetId="8" hidden="1">'Biz update'!#REF!</definedName>
    <definedName name="_xlnm._FilterDatabase" localSheetId="10" hidden="1">'Geo presence'!$A$2:$Q$44</definedName>
    <definedName name="_xlnm._FilterDatabase" localSheetId="4" hidden="1">'Loan growth'!$A$57:$J$74</definedName>
    <definedName name="A" localSheetId="5">DATE(YEAR(#REF!),MONTH(#REF!)+Payment_Number,DAY(#REF!))</definedName>
    <definedName name="A" localSheetId="8">DATE(YEAR(#REF!),MONTH(#REF!)+Payment_Number,DAY(#REF!))</definedName>
    <definedName name="A" localSheetId="0">DATE(YEAR(#REF!),MONTH(#REF!)+Payment_Number,DAY(#REF!))</definedName>
    <definedName name="A" localSheetId="2">DATE(YEAR(#REF!),MONTH(#REF!)+Payment_Number,DAY(#REF!))</definedName>
    <definedName name="A" localSheetId="3">DATE(YEAR(#REF!),MONTH(#REF!)+Payment_Number,DAY(#REF!))</definedName>
    <definedName name="A" localSheetId="1">DATE(YEAR(#REF!),MONTH(#REF!)+Payment_Number,DAY(#REF!))</definedName>
    <definedName name="A">DATE(YEAR(#REF!),MONTH(#REF!)+Payment_Number,DAY(#REF!))</definedName>
    <definedName name="ABCD" localSheetId="5">DATE(YEAR(#REF!),MONTH(#REF!)+Payment_Number,DAY(#REF!))</definedName>
    <definedName name="ABCD" localSheetId="8">DATE(YEAR(#REF!),MONTH(#REF!)+Payment_Number,DAY(#REF!))</definedName>
    <definedName name="ABCD" localSheetId="0">DATE(YEAR(#REF!),MONTH(#REF!)+Payment_Number,DAY(#REF!))</definedName>
    <definedName name="ABCD" localSheetId="2">DATE(YEAR(#REF!),MONTH(#REF!)+Payment_Number,DAY(#REF!))</definedName>
    <definedName name="ABCD" localSheetId="3">DATE(YEAR(#REF!),MONTH(#REF!)+Payment_Number,DAY(#REF!))</definedName>
    <definedName name="ABCD" localSheetId="1">DATE(YEAR(#REF!),MONTH(#REF!)+Payment_Number,DAY(#REF!))</definedName>
    <definedName name="ABCD">DATE(YEAR(#REF!),MONTH(#REF!)+Payment_Number,DAY(#REF!))</definedName>
    <definedName name="B" localSheetId="5">DATE(YEAR(#REF!),MONTH(#REF!)+Payment_Number,DAY(#REF!))</definedName>
    <definedName name="B" localSheetId="8">DATE(YEAR(#REF!),MONTH(#REF!)+Payment_Number,DAY(#REF!))</definedName>
    <definedName name="B" localSheetId="0">DATE(YEAR(#REF!),MONTH(#REF!)+Payment_Number,DAY(#REF!))</definedName>
    <definedName name="B" localSheetId="2">DATE(YEAR(#REF!),MONTH(#REF!)+Payment_Number,DAY(#REF!))</definedName>
    <definedName name="B" localSheetId="3">DATE(YEAR(#REF!),MONTH(#REF!)+Payment_Number,DAY(#REF!))</definedName>
    <definedName name="B" localSheetId="1">DATE(YEAR(#REF!),MONTH(#REF!)+Payment_Number,DAY(#REF!))</definedName>
    <definedName name="B">DATE(YEAR(#REF!),MONTH(#REF!)+Payment_Number,DAY(#REF!))</definedName>
    <definedName name="Beg_Bal" localSheetId="5">#REF!</definedName>
    <definedName name="Beg_Bal" localSheetId="8">#REF!</definedName>
    <definedName name="Beg_Bal">#REF!</definedName>
    <definedName name="Cum_Int" localSheetId="5">#REF!</definedName>
    <definedName name="Cum_Int" localSheetId="8">#REF!</definedName>
    <definedName name="Cum_Int">#REF!</definedName>
    <definedName name="Data" localSheetId="5">#REF!</definedName>
    <definedName name="Data">#REF!</definedName>
    <definedName name="End_Bal" localSheetId="5">#REF!</definedName>
    <definedName name="End_Bal">#REF!</definedName>
    <definedName name="Extra_Pay" localSheetId="5">#REF!</definedName>
    <definedName name="Extra_Pay">#REF!</definedName>
    <definedName name="Full_Print" localSheetId="5">#REF!</definedName>
    <definedName name="Full_Print">#REF!</definedName>
    <definedName name="Header_Row">ROW(#REF!)</definedName>
    <definedName name="Int" localSheetId="5">#REF!</definedName>
    <definedName name="Int" localSheetId="8">#REF!</definedName>
    <definedName name="Int">#REF!</definedName>
    <definedName name="Interest_Rate" localSheetId="5">#REF!</definedName>
    <definedName name="Interest_Rate" localSheetId="8">#REF!</definedName>
    <definedName name="Interest_Rate">#REF!</definedName>
    <definedName name="Last_Row">#N/A</definedName>
    <definedName name="Loan_Amount" localSheetId="5">#REF!</definedName>
    <definedName name="Loan_Amount" localSheetId="8">#REF!</definedName>
    <definedName name="Loan_Amount">#REF!</definedName>
    <definedName name="Loan_Start" localSheetId="5">#REF!</definedName>
    <definedName name="Loan_Start" localSheetId="8">#REF!</definedName>
    <definedName name="Loan_Start">#REF!</definedName>
    <definedName name="Loan_Years" localSheetId="5">#REF!</definedName>
    <definedName name="Loan_Years" localSheetId="8">#REF!</definedName>
    <definedName name="Loan_Years">#REF!</definedName>
    <definedName name="Num_Pmt_Per_Year" localSheetId="5">#REF!</definedName>
    <definedName name="Num_Pmt_Per_Year">#REF!</definedName>
    <definedName name="Number_of_Payments" localSheetId="5">MATCH(0.01,#REF!,-1)+1</definedName>
    <definedName name="Number_of_Payments" localSheetId="8">MATCH(0.01,#REF!,-1)+1</definedName>
    <definedName name="Number_of_Payments">MATCH(0.01,#REF!,-1)+1</definedName>
    <definedName name="Pay_Date" localSheetId="5">#REF!</definedName>
    <definedName name="Pay_Date" localSheetId="8">#REF!</definedName>
    <definedName name="Pay_Date">#REF!</definedName>
    <definedName name="Pay_Num" localSheetId="5">#REF!</definedName>
    <definedName name="Pay_Num" localSheetId="8">#REF!</definedName>
    <definedName name="Pay_Num">#REF!</definedName>
    <definedName name="Payment_Date" localSheetId="5">DATE(YEAR(#REF!),MONTH(#REF!)+Payment_Number,DAY(#REF!))</definedName>
    <definedName name="Payment_Date" localSheetId="8">DATE(YEAR(#REF!),MONTH(#REF!)+Payment_Number,DAY(#REF!))</definedName>
    <definedName name="Payment_Date" localSheetId="0">DATE(YEAR(#REF!),MONTH(#REF!)+Payment_Number,DAY(#REF!))</definedName>
    <definedName name="Payment_Date" localSheetId="2">DATE(YEAR(#REF!),MONTH(#REF!)+Payment_Number,DAY(#REF!))</definedName>
    <definedName name="Payment_Date" localSheetId="3">DATE(YEAR(#REF!),MONTH(#REF!)+Payment_Number,DAY(#REF!))</definedName>
    <definedName name="Payment_Date" localSheetId="1">DATE(YEAR(#REF!),MONTH(#REF!)+Payment_Number,DAY(#REF!))</definedName>
    <definedName name="Payment_Date">DATE(YEAR(#REF!),MONTH(#REF!)+Payment_Number,DAY(#REF!))</definedName>
    <definedName name="Princ" localSheetId="5">#REF!</definedName>
    <definedName name="Princ" localSheetId="8">#REF!</definedName>
    <definedName name="Princ">#REF!</definedName>
    <definedName name="_xlnm.Print_Area" localSheetId="5">'Asset Quality'!$A$1:$H$22</definedName>
    <definedName name="_xlnm.Print_Area" localSheetId="6">'Balance Sheet'!$A$1:$I$37</definedName>
    <definedName name="_xlnm.Print_Area" localSheetId="7">'Capital Position'!$A$1:$H$28</definedName>
    <definedName name="_xlnm.Print_Area" localSheetId="10">'Geo presence'!$A$1:$P$44</definedName>
    <definedName name="_xlnm.Print_Area" localSheetId="4">'Loan growth'!$A$1:$O$77</definedName>
    <definedName name="_xlnm.Print_Area" localSheetId="0">'PnL-Consol'!$A$1:$O$53</definedName>
    <definedName name="_xlnm.Print_Area" localSheetId="2">'PnL-Home Finance'!$A$1:$F$45,'PnL-Home Finance'!$K$1:$P$45,'PnL-Home Finance'!$T$1:$AF$45</definedName>
    <definedName name="_xlnm.Print_Area" localSheetId="3">'PnL-Samasta Finance'!$A$1:$P$49</definedName>
    <definedName name="_xlnm.Print_Area" localSheetId="1">'PnL-Stand'!$A$2:$N$43</definedName>
    <definedName name="Print_Area_Reset">#N/A</definedName>
    <definedName name="_xlnm.Print_Titles" localSheetId="5">'Asset Quality'!$1:$1</definedName>
    <definedName name="_xlnm.Print_Titles" localSheetId="10">'Geo presence'!$1:$2</definedName>
    <definedName name="_xlnm.Print_Titles" localSheetId="4">'Loan growth'!$1:$1</definedName>
    <definedName name="_xlnm.Print_Titles" localSheetId="0">'PnL-Consol'!$A:$A,'PnL-Consol'!$2:$3</definedName>
    <definedName name="_xlnm.Print_Titles" localSheetId="2">'PnL-Home Finance'!$A:$A,'PnL-Home Finance'!$2:$3</definedName>
    <definedName name="_xlnm.Print_Titles" localSheetId="3">'PnL-Samasta Finance'!$A:$A,'PnL-Samasta Finance'!$2:$3</definedName>
    <definedName name="_xlnm.Print_Titles" localSheetId="1">'PnL-Stand'!$A:$A,'PnL-Stand'!$2:$3</definedName>
    <definedName name="Sched_Pay" localSheetId="5">#REF!</definedName>
    <definedName name="Sched_Pay" localSheetId="8">#REF!</definedName>
    <definedName name="Sched_Pay">#REF!</definedName>
    <definedName name="Scheduled_Extra_Payments" localSheetId="5">#REF!</definedName>
    <definedName name="Scheduled_Extra_Payments" localSheetId="8">#REF!</definedName>
    <definedName name="Scheduled_Extra_Payments">#REF!</definedName>
    <definedName name="Scheduled_Interest_Rate" localSheetId="5">#REF!</definedName>
    <definedName name="Scheduled_Interest_Rate" localSheetId="8">#REF!</definedName>
    <definedName name="Scheduled_Interest_Rate">#REF!</definedName>
    <definedName name="Scheduled_Monthly_Payment" localSheetId="5">#REF!</definedName>
    <definedName name="Scheduled_Monthly_Payment">#REF!</definedName>
    <definedName name="Total_Interest" localSheetId="5">#REF!</definedName>
    <definedName name="Total_Interest">#REF!</definedName>
    <definedName name="Total_Pay" localSheetId="5">#REF!</definedName>
    <definedName name="Total_Pay">#REF!</definedName>
    <definedName name="Values_Entered" localSheetId="5">IF(#REF!*#REF!*#REF!*#REF!&gt;0,1,0)</definedName>
    <definedName name="Values_Entered" localSheetId="8">IF(#REF!*#REF!*#REF!*#REF!&gt;0,1,0)</definedName>
    <definedName name="Values_Entered">IF(#REF!*#REF!*#REF!*#REF!&gt;0,1,0)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27" l="1"/>
  <c r="F12" i="27" s="1"/>
  <c r="D12" i="27"/>
  <c r="C12" i="27"/>
  <c r="B12" i="27"/>
  <c r="I42" i="26"/>
  <c r="G22" i="27"/>
  <c r="G17" i="27"/>
  <c r="G24" i="27" s="1"/>
  <c r="G27" i="27" s="1"/>
  <c r="G29" i="27" s="1"/>
  <c r="G31" i="27" s="1"/>
  <c r="G34" i="27" s="1"/>
  <c r="G37" i="27" s="1"/>
  <c r="G7" i="27"/>
  <c r="H22" i="27"/>
  <c r="H17" i="27"/>
  <c r="H24" i="27" s="1"/>
  <c r="H27" i="27" s="1"/>
  <c r="H29" i="27" s="1"/>
  <c r="H31" i="27" s="1"/>
  <c r="H34" i="27" s="1"/>
  <c r="H37" i="27" s="1"/>
  <c r="H7" i="27"/>
  <c r="G29" i="26"/>
  <c r="G22" i="26"/>
  <c r="G13" i="26"/>
  <c r="G23" i="26" s="1"/>
  <c r="G7" i="26"/>
  <c r="H29" i="26"/>
  <c r="H22" i="26"/>
  <c r="H13" i="26"/>
  <c r="H23" i="26" s="1"/>
  <c r="H24" i="26" s="1"/>
  <c r="H31" i="26" s="1"/>
  <c r="H34" i="26" s="1"/>
  <c r="H36" i="26" s="1"/>
  <c r="H38" i="26" s="1"/>
  <c r="H41" i="26" s="1"/>
  <c r="H7" i="26"/>
  <c r="G24" i="26" l="1"/>
  <c r="G31" i="26" s="1"/>
  <c r="G34" i="26" s="1"/>
  <c r="G36" i="26" s="1"/>
  <c r="G38" i="26" s="1"/>
  <c r="G41" i="26" s="1"/>
  <c r="H46" i="26"/>
  <c r="H43" i="26"/>
  <c r="G46" i="26" l="1"/>
  <c r="G43" i="26"/>
  <c r="R48" i="51" l="1"/>
  <c r="Q48" i="51"/>
  <c r="H48" i="51" s="1"/>
  <c r="G48" i="51"/>
  <c r="I48" i="51" s="1"/>
  <c r="F48" i="51"/>
  <c r="E48" i="51"/>
  <c r="C48" i="51"/>
  <c r="B48" i="51"/>
  <c r="D48" i="51" s="1"/>
  <c r="R47" i="51"/>
  <c r="Q47" i="51"/>
  <c r="H47" i="51"/>
  <c r="I47" i="51" s="1"/>
  <c r="G47" i="51"/>
  <c r="E47" i="51"/>
  <c r="D47" i="51"/>
  <c r="C47" i="51"/>
  <c r="B47" i="51"/>
  <c r="F47" i="51" s="1"/>
  <c r="AL45" i="51"/>
  <c r="C45" i="51" s="1"/>
  <c r="AK45" i="51"/>
  <c r="H45" i="51"/>
  <c r="I45" i="51" s="1"/>
  <c r="E45" i="51"/>
  <c r="B45" i="51"/>
  <c r="F45" i="51" s="1"/>
  <c r="I44" i="51"/>
  <c r="H44" i="51"/>
  <c r="E44" i="51"/>
  <c r="D44" i="51"/>
  <c r="C44" i="51"/>
  <c r="B44" i="51"/>
  <c r="R40" i="51"/>
  <c r="Q40" i="51"/>
  <c r="H40" i="51" s="1"/>
  <c r="I40" i="51" s="1"/>
  <c r="G40" i="51"/>
  <c r="E40" i="51"/>
  <c r="C40" i="51"/>
  <c r="B40" i="51"/>
  <c r="E38" i="51"/>
  <c r="C38" i="51"/>
  <c r="B38" i="51"/>
  <c r="R37" i="51"/>
  <c r="Q37" i="51"/>
  <c r="H37" i="51" s="1"/>
  <c r="G37" i="51"/>
  <c r="I37" i="51" s="1"/>
  <c r="F37" i="51"/>
  <c r="E37" i="51"/>
  <c r="C37" i="51"/>
  <c r="D37" i="51" s="1"/>
  <c r="B37" i="51"/>
  <c r="AH36" i="51"/>
  <c r="AH39" i="51" s="1"/>
  <c r="AH42" i="51" s="1"/>
  <c r="E35" i="51"/>
  <c r="C35" i="51"/>
  <c r="B35" i="51"/>
  <c r="AG34" i="51"/>
  <c r="AG36" i="51" s="1"/>
  <c r="AG39" i="51" s="1"/>
  <c r="AG42" i="51" s="1"/>
  <c r="E33" i="51"/>
  <c r="C33" i="51"/>
  <c r="B33" i="51"/>
  <c r="AD32" i="51"/>
  <c r="AD34" i="51" s="1"/>
  <c r="AD36" i="51" s="1"/>
  <c r="AD39" i="51" s="1"/>
  <c r="AD42" i="51" s="1"/>
  <c r="R30" i="51"/>
  <c r="Q30" i="51"/>
  <c r="P30" i="51"/>
  <c r="O30" i="51"/>
  <c r="K30" i="51"/>
  <c r="I30" i="51"/>
  <c r="H30" i="51"/>
  <c r="G30" i="51"/>
  <c r="E30" i="51"/>
  <c r="C30" i="51"/>
  <c r="B30" i="51"/>
  <c r="AM27" i="51"/>
  <c r="AL27" i="51"/>
  <c r="AK27" i="51"/>
  <c r="AJ27" i="51"/>
  <c r="AI27" i="51"/>
  <c r="E27" i="51" s="1"/>
  <c r="F27" i="51" s="1"/>
  <c r="AH27" i="51"/>
  <c r="AG27" i="51"/>
  <c r="AF27" i="51"/>
  <c r="AE27" i="51"/>
  <c r="AD27" i="51"/>
  <c r="AC27" i="51"/>
  <c r="AB27" i="51"/>
  <c r="AA27" i="51"/>
  <c r="Z27" i="51"/>
  <c r="Y27" i="51"/>
  <c r="X27" i="51"/>
  <c r="W27" i="51"/>
  <c r="V27" i="51"/>
  <c r="U27" i="51"/>
  <c r="T27" i="51"/>
  <c r="S27" i="51"/>
  <c r="R27" i="51"/>
  <c r="P27" i="51"/>
  <c r="O27" i="51"/>
  <c r="N27" i="51"/>
  <c r="M27" i="51"/>
  <c r="L27" i="51"/>
  <c r="K27" i="51"/>
  <c r="J27" i="51"/>
  <c r="D27" i="51"/>
  <c r="C27" i="51"/>
  <c r="B27" i="51"/>
  <c r="R26" i="51"/>
  <c r="Q26" i="51"/>
  <c r="H26" i="51"/>
  <c r="I26" i="51" s="1"/>
  <c r="G26" i="51"/>
  <c r="E26" i="51"/>
  <c r="F26" i="51" s="1"/>
  <c r="D26" i="51"/>
  <c r="C26" i="51"/>
  <c r="B26" i="51"/>
  <c r="R25" i="51"/>
  <c r="Q25" i="51"/>
  <c r="H25" i="51"/>
  <c r="G25" i="51"/>
  <c r="E25" i="51"/>
  <c r="C25" i="51"/>
  <c r="B25" i="51"/>
  <c r="F25" i="51" s="1"/>
  <c r="R24" i="51"/>
  <c r="Q24" i="51"/>
  <c r="G24" i="51"/>
  <c r="E24" i="51"/>
  <c r="C24" i="51"/>
  <c r="B24" i="51"/>
  <c r="AL22" i="51"/>
  <c r="AL29" i="51" s="1"/>
  <c r="AH22" i="51"/>
  <c r="AH29" i="51" s="1"/>
  <c r="AH32" i="51" s="1"/>
  <c r="AH34" i="51" s="1"/>
  <c r="AF22" i="51"/>
  <c r="AF29" i="51" s="1"/>
  <c r="AF32" i="51" s="1"/>
  <c r="AF34" i="51" s="1"/>
  <c r="AF36" i="51" s="1"/>
  <c r="AF39" i="51" s="1"/>
  <c r="AF42" i="51" s="1"/>
  <c r="AD22" i="51"/>
  <c r="AD29" i="51" s="1"/>
  <c r="X22" i="51"/>
  <c r="X29" i="51" s="1"/>
  <c r="X32" i="51" s="1"/>
  <c r="X34" i="51" s="1"/>
  <c r="X36" i="51" s="1"/>
  <c r="X39" i="51" s="1"/>
  <c r="X42" i="51" s="1"/>
  <c r="E22" i="51"/>
  <c r="AL21" i="51"/>
  <c r="C21" i="51" s="1"/>
  <c r="AJ21" i="51"/>
  <c r="AI21" i="51"/>
  <c r="E21" i="51" s="1"/>
  <c r="AH21" i="51"/>
  <c r="AD21" i="51"/>
  <c r="AB21" i="51"/>
  <c r="AA21" i="51"/>
  <c r="Z21" i="51"/>
  <c r="V21" i="51"/>
  <c r="T21" i="51"/>
  <c r="R21" i="51"/>
  <c r="K21" i="51"/>
  <c r="I21" i="51"/>
  <c r="AL20" i="51"/>
  <c r="C20" i="51" s="1"/>
  <c r="AD20" i="51"/>
  <c r="V20" i="51"/>
  <c r="V22" i="51" s="1"/>
  <c r="V29" i="51" s="1"/>
  <c r="V32" i="51" s="1"/>
  <c r="V34" i="51" s="1"/>
  <c r="V36" i="51" s="1"/>
  <c r="V39" i="51" s="1"/>
  <c r="V42" i="51" s="1"/>
  <c r="M20" i="51"/>
  <c r="I20" i="51"/>
  <c r="R18" i="51"/>
  <c r="Q18" i="51"/>
  <c r="H18" i="51" s="1"/>
  <c r="K18" i="51"/>
  <c r="G18" i="51"/>
  <c r="I18" i="51" s="1"/>
  <c r="E18" i="51"/>
  <c r="D18" i="51"/>
  <c r="C18" i="51"/>
  <c r="B18" i="51"/>
  <c r="F18" i="51" s="1"/>
  <c r="K16" i="51"/>
  <c r="E16" i="51"/>
  <c r="C16" i="51"/>
  <c r="B16" i="51"/>
  <c r="R15" i="51"/>
  <c r="Q15" i="51"/>
  <c r="H15" i="51" s="1"/>
  <c r="I15" i="51" s="1"/>
  <c r="G15" i="51"/>
  <c r="E15" i="51"/>
  <c r="C15" i="51"/>
  <c r="B15" i="51"/>
  <c r="AM13" i="51"/>
  <c r="AM21" i="51" s="1"/>
  <c r="B21" i="51" s="1"/>
  <c r="AL13" i="51"/>
  <c r="AK13" i="51"/>
  <c r="AK21" i="51" s="1"/>
  <c r="AJ13" i="51"/>
  <c r="AI13" i="51"/>
  <c r="E13" i="51" s="1"/>
  <c r="F13" i="51" s="1"/>
  <c r="AH13" i="51"/>
  <c r="AG13" i="51"/>
  <c r="AG21" i="51" s="1"/>
  <c r="AF13" i="51"/>
  <c r="AF21" i="51" s="1"/>
  <c r="AE13" i="51"/>
  <c r="AE21" i="51" s="1"/>
  <c r="AD13" i="51"/>
  <c r="AC13" i="51"/>
  <c r="AC21" i="51" s="1"/>
  <c r="AB13" i="51"/>
  <c r="AA13" i="51"/>
  <c r="Z13" i="51"/>
  <c r="Y13" i="51"/>
  <c r="Y21" i="51" s="1"/>
  <c r="X13" i="51"/>
  <c r="X21" i="51" s="1"/>
  <c r="W13" i="51"/>
  <c r="W21" i="51" s="1"/>
  <c r="V13" i="51"/>
  <c r="U13" i="51"/>
  <c r="U21" i="51" s="1"/>
  <c r="T13" i="51"/>
  <c r="Q13" i="51"/>
  <c r="Q21" i="51" s="1"/>
  <c r="P13" i="51"/>
  <c r="P21" i="51" s="1"/>
  <c r="O13" i="51"/>
  <c r="O21" i="51" s="1"/>
  <c r="N13" i="51"/>
  <c r="N21" i="51" s="1"/>
  <c r="L13" i="51"/>
  <c r="L21" i="51" s="1"/>
  <c r="K13" i="51"/>
  <c r="I13" i="51"/>
  <c r="C13" i="51"/>
  <c r="D13" i="51" s="1"/>
  <c r="B13" i="51"/>
  <c r="E12" i="51"/>
  <c r="C12" i="51"/>
  <c r="B12" i="51"/>
  <c r="R11" i="51"/>
  <c r="Q11" i="51"/>
  <c r="M11" i="51"/>
  <c r="M13" i="51" s="1"/>
  <c r="M21" i="51" s="1"/>
  <c r="I11" i="51"/>
  <c r="H11" i="51"/>
  <c r="G11" i="51"/>
  <c r="E11" i="51"/>
  <c r="C11" i="51"/>
  <c r="B11" i="51"/>
  <c r="E9" i="51"/>
  <c r="C9" i="51"/>
  <c r="B9" i="51"/>
  <c r="AL8" i="51"/>
  <c r="C8" i="51" s="1"/>
  <c r="AI8" i="51"/>
  <c r="AH8" i="51"/>
  <c r="AH20" i="51" s="1"/>
  <c r="AG8" i="51"/>
  <c r="AG20" i="51" s="1"/>
  <c r="AD8" i="51"/>
  <c r="AA8" i="51"/>
  <c r="AA20" i="51" s="1"/>
  <c r="Z8" i="51"/>
  <c r="Z20" i="51" s="1"/>
  <c r="Z22" i="51" s="1"/>
  <c r="Z29" i="51" s="1"/>
  <c r="Z32" i="51" s="1"/>
  <c r="Z34" i="51" s="1"/>
  <c r="Z36" i="51" s="1"/>
  <c r="Z39" i="51" s="1"/>
  <c r="Z42" i="51" s="1"/>
  <c r="Y8" i="51"/>
  <c r="Y20" i="51" s="1"/>
  <c r="V8" i="51"/>
  <c r="R8" i="51"/>
  <c r="R20" i="51" s="1"/>
  <c r="Q8" i="51"/>
  <c r="Q20" i="51" s="1"/>
  <c r="Q22" i="51" s="1"/>
  <c r="P8" i="51"/>
  <c r="P20" i="51" s="1"/>
  <c r="M8" i="51"/>
  <c r="I8" i="51"/>
  <c r="AM7" i="51"/>
  <c r="AM8" i="51" s="1"/>
  <c r="AL7" i="51"/>
  <c r="AK7" i="51"/>
  <c r="AJ7" i="51"/>
  <c r="AI7" i="51"/>
  <c r="AI22" i="51" s="1"/>
  <c r="AH7" i="51"/>
  <c r="AG7" i="51"/>
  <c r="AG22" i="51" s="1"/>
  <c r="AG29" i="51" s="1"/>
  <c r="AF7" i="51"/>
  <c r="AF8" i="51" s="1"/>
  <c r="AF20" i="51" s="1"/>
  <c r="AE7" i="51"/>
  <c r="AE8" i="51" s="1"/>
  <c r="AE20" i="51" s="1"/>
  <c r="AD7" i="51"/>
  <c r="AC7" i="51"/>
  <c r="AC22" i="51" s="1"/>
  <c r="AC29" i="51" s="1"/>
  <c r="AC32" i="51" s="1"/>
  <c r="AC34" i="51" s="1"/>
  <c r="AC36" i="51" s="1"/>
  <c r="AC39" i="51" s="1"/>
  <c r="AC42" i="51" s="1"/>
  <c r="AB7" i="51"/>
  <c r="AA7" i="51"/>
  <c r="Z7" i="51"/>
  <c r="Y7" i="51"/>
  <c r="X7" i="51"/>
  <c r="X8" i="51" s="1"/>
  <c r="X20" i="51" s="1"/>
  <c r="W7" i="51"/>
  <c r="W8" i="51" s="1"/>
  <c r="W20" i="51" s="1"/>
  <c r="W22" i="51" s="1"/>
  <c r="W29" i="51" s="1"/>
  <c r="W32" i="51" s="1"/>
  <c r="W34" i="51" s="1"/>
  <c r="W36" i="51" s="1"/>
  <c r="W39" i="51" s="1"/>
  <c r="W42" i="51" s="1"/>
  <c r="V7" i="51"/>
  <c r="U7" i="51"/>
  <c r="U8" i="51" s="1"/>
  <c r="U20" i="51" s="1"/>
  <c r="U22" i="51" s="1"/>
  <c r="U29" i="51" s="1"/>
  <c r="U32" i="51" s="1"/>
  <c r="U34" i="51" s="1"/>
  <c r="U36" i="51" s="1"/>
  <c r="U39" i="51" s="1"/>
  <c r="U42" i="51" s="1"/>
  <c r="T7" i="51"/>
  <c r="T8" i="51" s="1"/>
  <c r="T20" i="51" s="1"/>
  <c r="P7" i="51"/>
  <c r="O7" i="51"/>
  <c r="O8" i="51" s="1"/>
  <c r="O20" i="51" s="1"/>
  <c r="O22" i="51" s="1"/>
  <c r="O29" i="51" s="1"/>
  <c r="O32" i="51" s="1"/>
  <c r="O34" i="51" s="1"/>
  <c r="O36" i="51" s="1"/>
  <c r="O39" i="51" s="1"/>
  <c r="O42" i="51" s="1"/>
  <c r="N7" i="51"/>
  <c r="N8" i="51" s="1"/>
  <c r="N20" i="51" s="1"/>
  <c r="N22" i="51" s="1"/>
  <c r="N29" i="51" s="1"/>
  <c r="N32" i="51" s="1"/>
  <c r="N34" i="51" s="1"/>
  <c r="N36" i="51" s="1"/>
  <c r="N39" i="51" s="1"/>
  <c r="N42" i="51" s="1"/>
  <c r="M7" i="51"/>
  <c r="L7" i="51"/>
  <c r="L22" i="51" s="1"/>
  <c r="L29" i="51" s="1"/>
  <c r="L32" i="51" s="1"/>
  <c r="L34" i="51" s="1"/>
  <c r="L36" i="51" s="1"/>
  <c r="L39" i="51" s="1"/>
  <c r="L42" i="51" s="1"/>
  <c r="K7" i="51"/>
  <c r="E7" i="51"/>
  <c r="C7" i="51"/>
  <c r="R6" i="51"/>
  <c r="R7" i="51" s="1"/>
  <c r="Q6" i="51"/>
  <c r="H6" i="51"/>
  <c r="G6" i="51"/>
  <c r="I6" i="51" s="1"/>
  <c r="E6" i="51"/>
  <c r="D6" i="51"/>
  <c r="C6" i="51"/>
  <c r="B6" i="51"/>
  <c r="R5" i="51"/>
  <c r="Q5" i="51"/>
  <c r="Q7" i="51" s="1"/>
  <c r="G5" i="51"/>
  <c r="G7" i="51" s="1"/>
  <c r="F5" i="51"/>
  <c r="E5" i="51"/>
  <c r="C5" i="51"/>
  <c r="B5" i="51"/>
  <c r="D5" i="51" s="1"/>
  <c r="E3" i="51"/>
  <c r="C3" i="51"/>
  <c r="B3" i="51"/>
  <c r="H45" i="50"/>
  <c r="G45" i="50"/>
  <c r="E45" i="50"/>
  <c r="C45" i="50"/>
  <c r="B45" i="50"/>
  <c r="H44" i="50"/>
  <c r="G44" i="50"/>
  <c r="E44" i="50"/>
  <c r="C44" i="50"/>
  <c r="B44" i="50"/>
  <c r="AC42" i="50"/>
  <c r="AB42" i="50"/>
  <c r="AA42" i="50"/>
  <c r="Z42" i="50"/>
  <c r="Y42" i="50"/>
  <c r="X42" i="50"/>
  <c r="W42" i="50"/>
  <c r="V42" i="50"/>
  <c r="U42" i="50"/>
  <c r="T42" i="50"/>
  <c r="H42" i="50"/>
  <c r="G42" i="50"/>
  <c r="E42" i="50"/>
  <c r="D42" i="50"/>
  <c r="C42" i="50"/>
  <c r="B42" i="50"/>
  <c r="H41" i="50"/>
  <c r="G41" i="50"/>
  <c r="E41" i="50"/>
  <c r="C41" i="50"/>
  <c r="B41" i="50"/>
  <c r="H38" i="50"/>
  <c r="G38" i="50"/>
  <c r="E38" i="50"/>
  <c r="C38" i="50"/>
  <c r="B38" i="50"/>
  <c r="F38" i="50" s="1"/>
  <c r="H36" i="50"/>
  <c r="G36" i="50"/>
  <c r="I36" i="50" s="1"/>
  <c r="E36" i="50"/>
  <c r="C36" i="50"/>
  <c r="B36" i="50"/>
  <c r="H34" i="50"/>
  <c r="G34" i="50"/>
  <c r="I34" i="50" s="1"/>
  <c r="E34" i="50"/>
  <c r="C34" i="50"/>
  <c r="B34" i="50"/>
  <c r="H32" i="50"/>
  <c r="G32" i="50"/>
  <c r="E32" i="50"/>
  <c r="C32" i="50"/>
  <c r="B32" i="50"/>
  <c r="H30" i="50"/>
  <c r="G30" i="50"/>
  <c r="E30" i="50"/>
  <c r="C30" i="50"/>
  <c r="B30" i="50"/>
  <c r="AM27" i="50"/>
  <c r="B27" i="50" s="1"/>
  <c r="AL27" i="50"/>
  <c r="AK27" i="50"/>
  <c r="AJ27" i="50"/>
  <c r="AI27" i="50"/>
  <c r="E27" i="50" s="1"/>
  <c r="AH27" i="50"/>
  <c r="AG27" i="50"/>
  <c r="AF27" i="50"/>
  <c r="AE27" i="50"/>
  <c r="AD27" i="50"/>
  <c r="AC27" i="50"/>
  <c r="AB27" i="50"/>
  <c r="AA27" i="50"/>
  <c r="Z27" i="50"/>
  <c r="Y27" i="50"/>
  <c r="X27" i="50"/>
  <c r="W27" i="50"/>
  <c r="V27" i="50"/>
  <c r="U27" i="50"/>
  <c r="T27" i="50"/>
  <c r="Q27" i="50"/>
  <c r="P27" i="50"/>
  <c r="O27" i="50"/>
  <c r="N27" i="50"/>
  <c r="M27" i="50"/>
  <c r="L27" i="50"/>
  <c r="K27" i="50"/>
  <c r="C27" i="50"/>
  <c r="H26" i="50"/>
  <c r="G26" i="50"/>
  <c r="E26" i="50"/>
  <c r="C26" i="50"/>
  <c r="B26" i="50"/>
  <c r="H25" i="50"/>
  <c r="G25" i="50"/>
  <c r="E25" i="50"/>
  <c r="C25" i="50"/>
  <c r="B25" i="50"/>
  <c r="D25" i="50" s="1"/>
  <c r="H24" i="50"/>
  <c r="G24" i="50"/>
  <c r="E24" i="50"/>
  <c r="C24" i="50"/>
  <c r="B24" i="50"/>
  <c r="F24" i="50" s="1"/>
  <c r="AG21" i="50"/>
  <c r="W21" i="50"/>
  <c r="AJ20" i="50"/>
  <c r="H18" i="50"/>
  <c r="G18" i="50"/>
  <c r="E18" i="50"/>
  <c r="C18" i="50"/>
  <c r="B18" i="50"/>
  <c r="H16" i="50"/>
  <c r="I16" i="50" s="1"/>
  <c r="G16" i="50"/>
  <c r="E16" i="50"/>
  <c r="C16" i="50"/>
  <c r="B16" i="50"/>
  <c r="H15" i="50"/>
  <c r="G15" i="50"/>
  <c r="I15" i="50" s="1"/>
  <c r="E15" i="50"/>
  <c r="C15" i="50"/>
  <c r="B15" i="50"/>
  <c r="D15" i="50" s="1"/>
  <c r="AM13" i="50"/>
  <c r="AM21" i="50" s="1"/>
  <c r="B21" i="50" s="1"/>
  <c r="AL13" i="50"/>
  <c r="AL21" i="50" s="1"/>
  <c r="C21" i="50" s="1"/>
  <c r="AK13" i="50"/>
  <c r="AK21" i="50" s="1"/>
  <c r="AJ13" i="50"/>
  <c r="AJ21" i="50" s="1"/>
  <c r="AI13" i="50"/>
  <c r="E13" i="50" s="1"/>
  <c r="AH13" i="50"/>
  <c r="AH21" i="50" s="1"/>
  <c r="AG13" i="50"/>
  <c r="AF13" i="50"/>
  <c r="AF21" i="50" s="1"/>
  <c r="AB13" i="50"/>
  <c r="AB21" i="50" s="1"/>
  <c r="AA13" i="50"/>
  <c r="AA21" i="50" s="1"/>
  <c r="Z13" i="50"/>
  <c r="Z21" i="50" s="1"/>
  <c r="Y13" i="50"/>
  <c r="Y21" i="50" s="1"/>
  <c r="X13" i="50"/>
  <c r="X21" i="50" s="1"/>
  <c r="W13" i="50"/>
  <c r="V13" i="50"/>
  <c r="V21" i="50" s="1"/>
  <c r="U13" i="50"/>
  <c r="U21" i="50" s="1"/>
  <c r="T13" i="50"/>
  <c r="T21" i="50" s="1"/>
  <c r="Q13" i="50"/>
  <c r="Q21" i="50" s="1"/>
  <c r="P13" i="50"/>
  <c r="P21" i="50" s="1"/>
  <c r="O13" i="50"/>
  <c r="O21" i="50" s="1"/>
  <c r="N13" i="50"/>
  <c r="N21" i="50" s="1"/>
  <c r="M13" i="50"/>
  <c r="M21" i="50" s="1"/>
  <c r="L13" i="50"/>
  <c r="L21" i="50" s="1"/>
  <c r="K13" i="50"/>
  <c r="K21" i="50" s="1"/>
  <c r="C13" i="50"/>
  <c r="B13" i="50"/>
  <c r="AE12" i="50"/>
  <c r="AE13" i="50" s="1"/>
  <c r="AE21" i="50" s="1"/>
  <c r="AD12" i="50"/>
  <c r="AD13" i="50" s="1"/>
  <c r="AD21" i="50" s="1"/>
  <c r="AC12" i="50"/>
  <c r="AC13" i="50" s="1"/>
  <c r="AC21" i="50" s="1"/>
  <c r="H12" i="50"/>
  <c r="G12" i="50"/>
  <c r="E12" i="50"/>
  <c r="C12" i="50"/>
  <c r="B12" i="50"/>
  <c r="H11" i="50"/>
  <c r="G11" i="50"/>
  <c r="I11" i="50" s="1"/>
  <c r="E11" i="50"/>
  <c r="C11" i="50"/>
  <c r="B11" i="50"/>
  <c r="H9" i="50"/>
  <c r="G9" i="50"/>
  <c r="E9" i="50"/>
  <c r="C9" i="50"/>
  <c r="B9" i="50"/>
  <c r="AM8" i="50"/>
  <c r="B8" i="50" s="1"/>
  <c r="AM7" i="50"/>
  <c r="B7" i="50" s="1"/>
  <c r="AL7" i="50"/>
  <c r="C7" i="50" s="1"/>
  <c r="AK7" i="50"/>
  <c r="AK8" i="50" s="1"/>
  <c r="AK20" i="50" s="1"/>
  <c r="AK22" i="50" s="1"/>
  <c r="AJ7" i="50"/>
  <c r="AI7" i="50"/>
  <c r="AI8" i="50" s="1"/>
  <c r="AH7" i="50"/>
  <c r="AH8" i="50" s="1"/>
  <c r="AH20" i="50" s="1"/>
  <c r="AH22" i="50" s="1"/>
  <c r="AH4" i="50" s="1"/>
  <c r="AG7" i="50"/>
  <c r="AG8" i="50" s="1"/>
  <c r="AG20" i="50" s="1"/>
  <c r="AF7" i="50"/>
  <c r="AF8" i="50" s="1"/>
  <c r="AF20" i="50" s="1"/>
  <c r="AE7" i="50"/>
  <c r="AE8" i="50" s="1"/>
  <c r="AE20" i="50" s="1"/>
  <c r="AD7" i="50"/>
  <c r="AD8" i="50" s="1"/>
  <c r="AD20" i="50" s="1"/>
  <c r="AC7" i="50"/>
  <c r="AC8" i="50" s="1"/>
  <c r="AC20" i="50" s="1"/>
  <c r="AB7" i="50"/>
  <c r="AB8" i="50" s="1"/>
  <c r="AB20" i="50" s="1"/>
  <c r="AB22" i="50" s="1"/>
  <c r="AA7" i="50"/>
  <c r="AA8" i="50" s="1"/>
  <c r="AA20" i="50" s="1"/>
  <c r="Z7" i="50"/>
  <c r="Z8" i="50" s="1"/>
  <c r="Z20" i="50" s="1"/>
  <c r="Y7" i="50"/>
  <c r="Y8" i="50" s="1"/>
  <c r="Y20" i="50" s="1"/>
  <c r="X7" i="50"/>
  <c r="X8" i="50" s="1"/>
  <c r="X20" i="50" s="1"/>
  <c r="W7" i="50"/>
  <c r="W8" i="50" s="1"/>
  <c r="W20" i="50" s="1"/>
  <c r="V7" i="50"/>
  <c r="V8" i="50" s="1"/>
  <c r="V20" i="50" s="1"/>
  <c r="U7" i="50"/>
  <c r="U8" i="50" s="1"/>
  <c r="U20" i="50" s="1"/>
  <c r="U22" i="50" s="1"/>
  <c r="T7" i="50"/>
  <c r="T8" i="50" s="1"/>
  <c r="T20" i="50" s="1"/>
  <c r="T22" i="50" s="1"/>
  <c r="Q7" i="50"/>
  <c r="Q8" i="50" s="1"/>
  <c r="Q20" i="50" s="1"/>
  <c r="Q22" i="50" s="1"/>
  <c r="Q29" i="50" s="1"/>
  <c r="Q31" i="50" s="1"/>
  <c r="Q33" i="50" s="1"/>
  <c r="Q35" i="50" s="1"/>
  <c r="Q37" i="50" s="1"/>
  <c r="Q39" i="50" s="1"/>
  <c r="P7" i="50"/>
  <c r="P8" i="50" s="1"/>
  <c r="P20" i="50" s="1"/>
  <c r="O7" i="50"/>
  <c r="O8" i="50" s="1"/>
  <c r="O20" i="50" s="1"/>
  <c r="N7" i="50"/>
  <c r="N8" i="50" s="1"/>
  <c r="N20" i="50" s="1"/>
  <c r="M7" i="50"/>
  <c r="M8" i="50" s="1"/>
  <c r="M20" i="50" s="1"/>
  <c r="M22" i="50" s="1"/>
  <c r="L7" i="50"/>
  <c r="L8" i="50" s="1"/>
  <c r="L20" i="50" s="1"/>
  <c r="K7" i="50"/>
  <c r="K8" i="50" s="1"/>
  <c r="K20" i="50" s="1"/>
  <c r="K22" i="50" s="1"/>
  <c r="K29" i="50" s="1"/>
  <c r="K31" i="50" s="1"/>
  <c r="K33" i="50" s="1"/>
  <c r="K35" i="50" s="1"/>
  <c r="K37" i="50" s="1"/>
  <c r="K39" i="50" s="1"/>
  <c r="H6" i="50"/>
  <c r="G6" i="50"/>
  <c r="E6" i="50"/>
  <c r="C6" i="50"/>
  <c r="B6" i="50"/>
  <c r="H5" i="50"/>
  <c r="G5" i="50"/>
  <c r="E5" i="50"/>
  <c r="C5" i="50"/>
  <c r="B5" i="50"/>
  <c r="F5" i="50" s="1"/>
  <c r="AK22" i="51" l="1"/>
  <c r="AK29" i="51" s="1"/>
  <c r="AK32" i="51" s="1"/>
  <c r="AK34" i="51" s="1"/>
  <c r="AK36" i="51" s="1"/>
  <c r="AK39" i="51" s="1"/>
  <c r="AK42" i="51" s="1"/>
  <c r="AK8" i="51"/>
  <c r="AK20" i="51" s="1"/>
  <c r="F11" i="51"/>
  <c r="D11" i="51"/>
  <c r="Q29" i="51"/>
  <c r="Q32" i="51" s="1"/>
  <c r="Q34" i="51" s="1"/>
  <c r="Q36" i="51" s="1"/>
  <c r="Q39" i="51" s="1"/>
  <c r="K22" i="51"/>
  <c r="K29" i="51" s="1"/>
  <c r="K32" i="51" s="1"/>
  <c r="K34" i="51" s="1"/>
  <c r="K36" i="51" s="1"/>
  <c r="K39" i="51" s="1"/>
  <c r="K42" i="51" s="1"/>
  <c r="K8" i="51"/>
  <c r="K20" i="51" s="1"/>
  <c r="R22" i="51"/>
  <c r="R29" i="51" s="1"/>
  <c r="R32" i="51" s="1"/>
  <c r="R34" i="51" s="1"/>
  <c r="R36" i="51" s="1"/>
  <c r="F21" i="51"/>
  <c r="D21" i="51"/>
  <c r="G27" i="51"/>
  <c r="I25" i="51"/>
  <c r="I7" i="51"/>
  <c r="G22" i="51"/>
  <c r="B8" i="51"/>
  <c r="AM20" i="51"/>
  <c r="B20" i="51" s="1"/>
  <c r="F15" i="51"/>
  <c r="D15" i="51"/>
  <c r="AE22" i="51"/>
  <c r="AE29" i="51" s="1"/>
  <c r="AE32" i="51" s="1"/>
  <c r="AE34" i="51" s="1"/>
  <c r="AE36" i="51" s="1"/>
  <c r="AE39" i="51" s="1"/>
  <c r="AE42" i="51" s="1"/>
  <c r="I5" i="51"/>
  <c r="E8" i="51"/>
  <c r="AI20" i="51"/>
  <c r="E20" i="51" s="1"/>
  <c r="Y22" i="51"/>
  <c r="Y29" i="51" s="1"/>
  <c r="Y32" i="51" s="1"/>
  <c r="Y34" i="51" s="1"/>
  <c r="Y36" i="51" s="1"/>
  <c r="Y39" i="51" s="1"/>
  <c r="Y42" i="51" s="1"/>
  <c r="H24" i="51"/>
  <c r="Q27" i="51"/>
  <c r="F40" i="51"/>
  <c r="D40" i="51"/>
  <c r="L8" i="51"/>
  <c r="L20" i="51" s="1"/>
  <c r="AL32" i="51"/>
  <c r="C29" i="51"/>
  <c r="F6" i="51"/>
  <c r="B7" i="51"/>
  <c r="AI29" i="51"/>
  <c r="AA22" i="51"/>
  <c r="AA29" i="51" s="1"/>
  <c r="AA32" i="51" s="1"/>
  <c r="AA34" i="51" s="1"/>
  <c r="AA36" i="51" s="1"/>
  <c r="AA39" i="51" s="1"/>
  <c r="AA42" i="51" s="1"/>
  <c r="AM22" i="51"/>
  <c r="F44" i="51"/>
  <c r="T22" i="51"/>
  <c r="T29" i="51" s="1"/>
  <c r="T32" i="51" s="1"/>
  <c r="T34" i="51" s="1"/>
  <c r="T36" i="51" s="1"/>
  <c r="T39" i="51" s="1"/>
  <c r="T42" i="51" s="1"/>
  <c r="AB22" i="51"/>
  <c r="AB29" i="51" s="1"/>
  <c r="AB32" i="51" s="1"/>
  <c r="AB34" i="51" s="1"/>
  <c r="AB36" i="51" s="1"/>
  <c r="AB39" i="51" s="1"/>
  <c r="AB42" i="51" s="1"/>
  <c r="AB8" i="51"/>
  <c r="AB20" i="51" s="1"/>
  <c r="AJ22" i="51"/>
  <c r="AJ29" i="51" s="1"/>
  <c r="AJ32" i="51" s="1"/>
  <c r="AJ34" i="51" s="1"/>
  <c r="AJ36" i="51" s="1"/>
  <c r="AJ39" i="51" s="1"/>
  <c r="AJ42" i="51" s="1"/>
  <c r="AJ8" i="51"/>
  <c r="AJ20" i="51" s="1"/>
  <c r="P22" i="51"/>
  <c r="P29" i="51" s="1"/>
  <c r="P32" i="51" s="1"/>
  <c r="P34" i="51" s="1"/>
  <c r="P36" i="51" s="1"/>
  <c r="P39" i="51" s="1"/>
  <c r="AC8" i="51"/>
  <c r="AC20" i="51" s="1"/>
  <c r="M22" i="51"/>
  <c r="M29" i="51" s="1"/>
  <c r="M32" i="51" s="1"/>
  <c r="M34" i="51" s="1"/>
  <c r="M36" i="51" s="1"/>
  <c r="M39" i="51" s="1"/>
  <c r="M42" i="51" s="1"/>
  <c r="F24" i="51"/>
  <c r="D24" i="51"/>
  <c r="F30" i="51"/>
  <c r="D30" i="51"/>
  <c r="H5" i="51"/>
  <c r="H7" i="51" s="1"/>
  <c r="H22" i="51" s="1"/>
  <c r="D25" i="51"/>
  <c r="C22" i="51"/>
  <c r="D45" i="51"/>
  <c r="E7" i="50"/>
  <c r="H7" i="50"/>
  <c r="H8" i="50" s="1"/>
  <c r="W22" i="50"/>
  <c r="AE22" i="50"/>
  <c r="AE4" i="50" s="1"/>
  <c r="F12" i="50"/>
  <c r="X22" i="50"/>
  <c r="X4" i="50" s="1"/>
  <c r="AL8" i="50"/>
  <c r="AL20" i="50" s="1"/>
  <c r="D27" i="50"/>
  <c r="AI21" i="50"/>
  <c r="E21" i="50" s="1"/>
  <c r="D18" i="50"/>
  <c r="F26" i="50"/>
  <c r="F34" i="50"/>
  <c r="M29" i="50"/>
  <c r="M31" i="50" s="1"/>
  <c r="M33" i="50" s="1"/>
  <c r="M35" i="50" s="1"/>
  <c r="M37" i="50" s="1"/>
  <c r="M39" i="50" s="1"/>
  <c r="F30" i="50"/>
  <c r="F18" i="50"/>
  <c r="I42" i="50"/>
  <c r="P22" i="50"/>
  <c r="P29" i="50" s="1"/>
  <c r="P31" i="50" s="1"/>
  <c r="P33" i="50" s="1"/>
  <c r="P35" i="50" s="1"/>
  <c r="P37" i="50" s="1"/>
  <c r="P39" i="50" s="1"/>
  <c r="F11" i="50"/>
  <c r="F16" i="50"/>
  <c r="F25" i="50"/>
  <c r="D41" i="50"/>
  <c r="AJ22" i="50"/>
  <c r="AJ29" i="50" s="1"/>
  <c r="AJ31" i="50" s="1"/>
  <c r="AJ33" i="50" s="1"/>
  <c r="AJ35" i="50" s="1"/>
  <c r="AJ37" i="50" s="1"/>
  <c r="AJ39" i="50" s="1"/>
  <c r="D24" i="50"/>
  <c r="I44" i="50"/>
  <c r="D30" i="50"/>
  <c r="D36" i="50"/>
  <c r="D9" i="50"/>
  <c r="D38" i="50"/>
  <c r="I6" i="50"/>
  <c r="N22" i="50"/>
  <c r="N29" i="50" s="1"/>
  <c r="N31" i="50" s="1"/>
  <c r="N33" i="50" s="1"/>
  <c r="N35" i="50" s="1"/>
  <c r="N37" i="50" s="1"/>
  <c r="N39" i="50" s="1"/>
  <c r="F36" i="50"/>
  <c r="D45" i="50"/>
  <c r="D5" i="50"/>
  <c r="AG22" i="50"/>
  <c r="G13" i="50"/>
  <c r="D16" i="50"/>
  <c r="I26" i="50"/>
  <c r="H27" i="50"/>
  <c r="F45" i="50"/>
  <c r="Z22" i="50"/>
  <c r="Z4" i="50" s="1"/>
  <c r="D6" i="50"/>
  <c r="D26" i="50"/>
  <c r="D32" i="50"/>
  <c r="I38" i="50"/>
  <c r="AI20" i="50"/>
  <c r="H20" i="50" s="1"/>
  <c r="E8" i="50"/>
  <c r="F8" i="50" s="1"/>
  <c r="AA22" i="50"/>
  <c r="AF22" i="50"/>
  <c r="AB29" i="50"/>
  <c r="AB31" i="50" s="1"/>
  <c r="AB33" i="50" s="1"/>
  <c r="AB35" i="50" s="1"/>
  <c r="AB37" i="50" s="1"/>
  <c r="AB39" i="50" s="1"/>
  <c r="AB4" i="50"/>
  <c r="D21" i="50"/>
  <c r="F21" i="50"/>
  <c r="T29" i="50"/>
  <c r="T31" i="50" s="1"/>
  <c r="T33" i="50" s="1"/>
  <c r="T35" i="50" s="1"/>
  <c r="T37" i="50" s="1"/>
  <c r="T39" i="50" s="1"/>
  <c r="T4" i="50"/>
  <c r="F7" i="50"/>
  <c r="D7" i="50"/>
  <c r="X29" i="50"/>
  <c r="X31" i="50" s="1"/>
  <c r="X33" i="50" s="1"/>
  <c r="X35" i="50" s="1"/>
  <c r="X37" i="50" s="1"/>
  <c r="X39" i="50" s="1"/>
  <c r="O22" i="50"/>
  <c r="O29" i="50" s="1"/>
  <c r="O31" i="50" s="1"/>
  <c r="O33" i="50" s="1"/>
  <c r="O35" i="50" s="1"/>
  <c r="O37" i="50" s="1"/>
  <c r="O39" i="50" s="1"/>
  <c r="Y22" i="50"/>
  <c r="AG29" i="50"/>
  <c r="AG31" i="50" s="1"/>
  <c r="AG33" i="50" s="1"/>
  <c r="AG35" i="50" s="1"/>
  <c r="AG37" i="50" s="1"/>
  <c r="AG39" i="50" s="1"/>
  <c r="AG4" i="50"/>
  <c r="G21" i="50"/>
  <c r="W4" i="50"/>
  <c r="W29" i="50"/>
  <c r="W31" i="50" s="1"/>
  <c r="W33" i="50" s="1"/>
  <c r="W35" i="50" s="1"/>
  <c r="W37" i="50" s="1"/>
  <c r="W39" i="50" s="1"/>
  <c r="AC22" i="50"/>
  <c r="AD22" i="50"/>
  <c r="F9" i="50"/>
  <c r="D11" i="50"/>
  <c r="C8" i="50"/>
  <c r="D8" i="50" s="1"/>
  <c r="I9" i="50"/>
  <c r="D12" i="50"/>
  <c r="I32" i="50"/>
  <c r="G7" i="50"/>
  <c r="H13" i="50"/>
  <c r="F6" i="50"/>
  <c r="I41" i="50"/>
  <c r="AK29" i="50"/>
  <c r="AK31" i="50" s="1"/>
  <c r="AK33" i="50" s="1"/>
  <c r="AK35" i="50" s="1"/>
  <c r="AK37" i="50" s="1"/>
  <c r="AK39" i="50" s="1"/>
  <c r="AK4" i="50"/>
  <c r="U29" i="50"/>
  <c r="U31" i="50" s="1"/>
  <c r="U33" i="50" s="1"/>
  <c r="U35" i="50" s="1"/>
  <c r="U37" i="50" s="1"/>
  <c r="U39" i="50" s="1"/>
  <c r="U4" i="50"/>
  <c r="AL22" i="50"/>
  <c r="C20" i="50"/>
  <c r="I12" i="50"/>
  <c r="AH29" i="50"/>
  <c r="AH31" i="50" s="1"/>
  <c r="AH33" i="50" s="1"/>
  <c r="AH35" i="50" s="1"/>
  <c r="AH37" i="50" s="1"/>
  <c r="AH39" i="50" s="1"/>
  <c r="D13" i="50"/>
  <c r="I18" i="50"/>
  <c r="AM20" i="50"/>
  <c r="G20" i="50" s="1"/>
  <c r="G27" i="50"/>
  <c r="F42" i="50"/>
  <c r="F13" i="50"/>
  <c r="Z29" i="50"/>
  <c r="Z31" i="50" s="1"/>
  <c r="Z33" i="50" s="1"/>
  <c r="Z35" i="50" s="1"/>
  <c r="Z37" i="50" s="1"/>
  <c r="Z39" i="50" s="1"/>
  <c r="I30" i="50"/>
  <c r="F41" i="50"/>
  <c r="V22" i="50"/>
  <c r="I5" i="50"/>
  <c r="L22" i="50"/>
  <c r="L29" i="50" s="1"/>
  <c r="L31" i="50" s="1"/>
  <c r="L33" i="50" s="1"/>
  <c r="L35" i="50" s="1"/>
  <c r="L37" i="50" s="1"/>
  <c r="L39" i="50" s="1"/>
  <c r="F15" i="50"/>
  <c r="I24" i="50"/>
  <c r="I25" i="50"/>
  <c r="F27" i="50"/>
  <c r="F32" i="50"/>
  <c r="D34" i="50"/>
  <c r="D44" i="50"/>
  <c r="F44" i="50"/>
  <c r="I45" i="50"/>
  <c r="C32" i="51" l="1"/>
  <c r="AL34" i="51"/>
  <c r="B22" i="51"/>
  <c r="AM29" i="51"/>
  <c r="AI32" i="51"/>
  <c r="E29" i="51"/>
  <c r="D8" i="51"/>
  <c r="F8" i="51"/>
  <c r="I22" i="51"/>
  <c r="G29" i="51"/>
  <c r="F7" i="51"/>
  <c r="D7" i="51"/>
  <c r="H27" i="51"/>
  <c r="H29" i="51" s="1"/>
  <c r="H32" i="51" s="1"/>
  <c r="H34" i="51" s="1"/>
  <c r="H36" i="51" s="1"/>
  <c r="H39" i="51" s="1"/>
  <c r="H42" i="51" s="1"/>
  <c r="I24" i="51"/>
  <c r="I27" i="51" s="1"/>
  <c r="F20" i="51"/>
  <c r="D20" i="51"/>
  <c r="AE29" i="50"/>
  <c r="AE31" i="50" s="1"/>
  <c r="AE33" i="50" s="1"/>
  <c r="AE35" i="50" s="1"/>
  <c r="AE37" i="50" s="1"/>
  <c r="AE39" i="50" s="1"/>
  <c r="AJ4" i="50"/>
  <c r="H21" i="50"/>
  <c r="AF29" i="50"/>
  <c r="AF31" i="50" s="1"/>
  <c r="AF33" i="50" s="1"/>
  <c r="AF35" i="50" s="1"/>
  <c r="AF37" i="50" s="1"/>
  <c r="AF39" i="50" s="1"/>
  <c r="AF4" i="50"/>
  <c r="G8" i="50"/>
  <c r="I7" i="50"/>
  <c r="I13" i="50"/>
  <c r="AA29" i="50"/>
  <c r="AA31" i="50" s="1"/>
  <c r="AA33" i="50" s="1"/>
  <c r="AA35" i="50" s="1"/>
  <c r="AA37" i="50" s="1"/>
  <c r="AA39" i="50" s="1"/>
  <c r="AA4" i="50"/>
  <c r="I27" i="50"/>
  <c r="B20" i="50"/>
  <c r="AM22" i="50"/>
  <c r="C22" i="50"/>
  <c r="AL29" i="50"/>
  <c r="AL4" i="50"/>
  <c r="AD4" i="50"/>
  <c r="AD29" i="50"/>
  <c r="AD31" i="50" s="1"/>
  <c r="AD33" i="50" s="1"/>
  <c r="AD35" i="50" s="1"/>
  <c r="AD37" i="50" s="1"/>
  <c r="AD39" i="50" s="1"/>
  <c r="V29" i="50"/>
  <c r="V31" i="50" s="1"/>
  <c r="V33" i="50" s="1"/>
  <c r="V35" i="50" s="1"/>
  <c r="V37" i="50" s="1"/>
  <c r="V39" i="50" s="1"/>
  <c r="V4" i="50"/>
  <c r="AC29" i="50"/>
  <c r="AC31" i="50" s="1"/>
  <c r="AC33" i="50" s="1"/>
  <c r="AC35" i="50" s="1"/>
  <c r="AC37" i="50" s="1"/>
  <c r="AC39" i="50" s="1"/>
  <c r="AC4" i="50"/>
  <c r="Y29" i="50"/>
  <c r="Y31" i="50" s="1"/>
  <c r="Y33" i="50" s="1"/>
  <c r="Y35" i="50" s="1"/>
  <c r="Y37" i="50" s="1"/>
  <c r="Y39" i="50" s="1"/>
  <c r="Y4" i="50"/>
  <c r="G22" i="50"/>
  <c r="I20" i="50"/>
  <c r="H22" i="50"/>
  <c r="AI22" i="50"/>
  <c r="E20" i="50"/>
  <c r="AI34" i="51" l="1"/>
  <c r="E32" i="51"/>
  <c r="B29" i="51"/>
  <c r="AM32" i="51"/>
  <c r="I29" i="51"/>
  <c r="G32" i="51"/>
  <c r="D22" i="51"/>
  <c r="F22" i="51"/>
  <c r="AL36" i="51"/>
  <c r="C34" i="51"/>
  <c r="I22" i="50"/>
  <c r="G4" i="50"/>
  <c r="G29" i="50"/>
  <c r="H29" i="50"/>
  <c r="H4" i="50"/>
  <c r="C29" i="50"/>
  <c r="AL31" i="50"/>
  <c r="F20" i="50"/>
  <c r="D20" i="50"/>
  <c r="I21" i="50"/>
  <c r="I8" i="50"/>
  <c r="AI4" i="50"/>
  <c r="E4" i="50" s="1"/>
  <c r="AI29" i="50"/>
  <c r="E22" i="50"/>
  <c r="C4" i="50"/>
  <c r="B22" i="50"/>
  <c r="AM29" i="50"/>
  <c r="AM4" i="50"/>
  <c r="B4" i="50" s="1"/>
  <c r="I32" i="51" l="1"/>
  <c r="G34" i="51"/>
  <c r="AM34" i="51"/>
  <c r="B32" i="51"/>
  <c r="D29" i="51"/>
  <c r="F29" i="51"/>
  <c r="AL39" i="51"/>
  <c r="C36" i="51"/>
  <c r="E34" i="51"/>
  <c r="AI36" i="51"/>
  <c r="AI31" i="50"/>
  <c r="E29" i="50"/>
  <c r="D4" i="50"/>
  <c r="F4" i="50"/>
  <c r="F22" i="50"/>
  <c r="D22" i="50"/>
  <c r="AL33" i="50"/>
  <c r="C31" i="50"/>
  <c r="B29" i="50"/>
  <c r="AM31" i="50"/>
  <c r="H31" i="50"/>
  <c r="I29" i="50"/>
  <c r="G31" i="50"/>
  <c r="I4" i="50"/>
  <c r="C39" i="51" l="1"/>
  <c r="AL42" i="51"/>
  <c r="C42" i="51" s="1"/>
  <c r="F32" i="51"/>
  <c r="D32" i="51"/>
  <c r="AM36" i="51"/>
  <c r="B34" i="51"/>
  <c r="E36" i="51"/>
  <c r="AI39" i="51"/>
  <c r="I34" i="51"/>
  <c r="G36" i="51"/>
  <c r="G33" i="50"/>
  <c r="I31" i="50"/>
  <c r="AL35" i="50"/>
  <c r="C33" i="50"/>
  <c r="H33" i="50"/>
  <c r="AM33" i="50"/>
  <c r="B31" i="50"/>
  <c r="F29" i="50"/>
  <c r="D29" i="50"/>
  <c r="AI33" i="50"/>
  <c r="E31" i="50"/>
  <c r="E39" i="51" l="1"/>
  <c r="AI42" i="51"/>
  <c r="D34" i="51"/>
  <c r="F34" i="51"/>
  <c r="AM39" i="51"/>
  <c r="B36" i="51"/>
  <c r="I36" i="51"/>
  <c r="G39" i="51"/>
  <c r="AM35" i="50"/>
  <c r="B33" i="50"/>
  <c r="G35" i="50"/>
  <c r="I33" i="50"/>
  <c r="AI35" i="50"/>
  <c r="E33" i="50"/>
  <c r="H35" i="50"/>
  <c r="C35" i="50"/>
  <c r="AL37" i="50"/>
  <c r="D31" i="50"/>
  <c r="F31" i="50"/>
  <c r="G42" i="51" l="1"/>
  <c r="R39" i="51"/>
  <c r="I39" i="51"/>
  <c r="F36" i="51"/>
  <c r="D36" i="51"/>
  <c r="AM42" i="51"/>
  <c r="B42" i="51" s="1"/>
  <c r="B39" i="51"/>
  <c r="E42" i="51"/>
  <c r="Q42" i="51"/>
  <c r="B35" i="50"/>
  <c r="AM37" i="50"/>
  <c r="H37" i="50"/>
  <c r="AI37" i="50"/>
  <c r="E35" i="50"/>
  <c r="G37" i="50"/>
  <c r="I35" i="50"/>
  <c r="C37" i="50"/>
  <c r="AL39" i="50"/>
  <c r="D33" i="50"/>
  <c r="F33" i="50"/>
  <c r="D39" i="51" l="1"/>
  <c r="F39" i="51"/>
  <c r="F42" i="51"/>
  <c r="D42" i="51"/>
  <c r="I42" i="51"/>
  <c r="R42" i="51"/>
  <c r="H39" i="50"/>
  <c r="G39" i="50"/>
  <c r="I37" i="50"/>
  <c r="AI39" i="50"/>
  <c r="E39" i="50" s="1"/>
  <c r="E37" i="50"/>
  <c r="C39" i="50"/>
  <c r="B37" i="50"/>
  <c r="AM39" i="50"/>
  <c r="B39" i="50" s="1"/>
  <c r="F35" i="50"/>
  <c r="D35" i="50"/>
  <c r="I39" i="50" l="1"/>
  <c r="D39" i="50"/>
  <c r="F39" i="50"/>
  <c r="F37" i="50"/>
  <c r="D37" i="50"/>
  <c r="E53" i="26" l="1"/>
  <c r="E52" i="26"/>
  <c r="E50" i="26"/>
  <c r="E49" i="26"/>
  <c r="E47" i="26"/>
  <c r="E46" i="26"/>
  <c r="E44" i="26"/>
  <c r="E43" i="26"/>
  <c r="E42" i="26"/>
  <c r="E41" i="26"/>
  <c r="E40" i="26"/>
  <c r="E39" i="26"/>
  <c r="E38" i="26"/>
  <c r="E37" i="26"/>
  <c r="E36" i="26"/>
  <c r="E35" i="26"/>
  <c r="E34" i="26"/>
  <c r="E32" i="26"/>
  <c r="E31" i="26"/>
  <c r="E29" i="26"/>
  <c r="E28" i="26"/>
  <c r="E27" i="26"/>
  <c r="E26" i="26"/>
  <c r="E24" i="26"/>
  <c r="E23" i="26"/>
  <c r="E22" i="26"/>
  <c r="E20" i="26"/>
  <c r="E18" i="26"/>
  <c r="E17" i="26"/>
  <c r="E13" i="26"/>
  <c r="E12" i="26"/>
  <c r="E11" i="26"/>
  <c r="E9" i="26"/>
  <c r="E8" i="26"/>
  <c r="E7" i="26"/>
  <c r="E6" i="26"/>
  <c r="E5" i="26"/>
  <c r="E3" i="26"/>
  <c r="C53" i="26"/>
  <c r="C52" i="26"/>
  <c r="C50" i="26"/>
  <c r="C49" i="26"/>
  <c r="C47" i="26"/>
  <c r="C46" i="26"/>
  <c r="C44" i="26"/>
  <c r="C43" i="26"/>
  <c r="C42" i="26"/>
  <c r="C41" i="26"/>
  <c r="C40" i="26"/>
  <c r="C39" i="26"/>
  <c r="C38" i="26"/>
  <c r="C37" i="26"/>
  <c r="C36" i="26"/>
  <c r="C35" i="26"/>
  <c r="C34" i="26"/>
  <c r="C32" i="26"/>
  <c r="C31" i="26"/>
  <c r="C29" i="26"/>
  <c r="C28" i="26"/>
  <c r="C27" i="26"/>
  <c r="C26" i="26"/>
  <c r="C24" i="26"/>
  <c r="C23" i="26"/>
  <c r="C22" i="26"/>
  <c r="C20" i="26"/>
  <c r="C18" i="26"/>
  <c r="C17" i="26"/>
  <c r="C13" i="26"/>
  <c r="C12" i="26"/>
  <c r="C11" i="26"/>
  <c r="C9" i="26"/>
  <c r="C8" i="26"/>
  <c r="C7" i="26"/>
  <c r="C6" i="26"/>
  <c r="C5" i="26"/>
  <c r="C3" i="26"/>
  <c r="B53" i="26"/>
  <c r="B52" i="26"/>
  <c r="B50" i="26"/>
  <c r="B49" i="26"/>
  <c r="B47" i="26"/>
  <c r="B46" i="26"/>
  <c r="B44" i="26"/>
  <c r="B42" i="26"/>
  <c r="B40" i="26"/>
  <c r="B39" i="26"/>
  <c r="B37" i="26"/>
  <c r="B35" i="26"/>
  <c r="B32" i="26"/>
  <c r="B28" i="26"/>
  <c r="B27" i="26"/>
  <c r="B26" i="26"/>
  <c r="B20" i="26"/>
  <c r="B18" i="26"/>
  <c r="B17" i="26"/>
  <c r="B12" i="26"/>
  <c r="B11" i="26"/>
  <c r="B9" i="26"/>
  <c r="B8" i="26"/>
  <c r="B6" i="26"/>
  <c r="B5" i="26"/>
  <c r="B3" i="26"/>
  <c r="R29" i="26"/>
  <c r="R22" i="26"/>
  <c r="R13" i="26"/>
  <c r="R23" i="26" s="1"/>
  <c r="R7" i="26"/>
  <c r="E43" i="27"/>
  <c r="E42" i="27"/>
  <c r="E40" i="27"/>
  <c r="E39" i="27"/>
  <c r="E37" i="27"/>
  <c r="E35" i="27"/>
  <c r="E34" i="27"/>
  <c r="E33" i="27"/>
  <c r="E32" i="27"/>
  <c r="E31" i="27"/>
  <c r="E30" i="27"/>
  <c r="E29" i="27"/>
  <c r="E28" i="27"/>
  <c r="E27" i="27"/>
  <c r="E25" i="27"/>
  <c r="E24" i="27"/>
  <c r="E22" i="27"/>
  <c r="E21" i="27"/>
  <c r="E20" i="27"/>
  <c r="E19" i="27"/>
  <c r="E17" i="27"/>
  <c r="E15" i="27"/>
  <c r="E13" i="27"/>
  <c r="E11" i="27"/>
  <c r="E9" i="27"/>
  <c r="E8" i="27"/>
  <c r="E7" i="27"/>
  <c r="E6" i="27"/>
  <c r="E5" i="27"/>
  <c r="E3" i="27"/>
  <c r="B43" i="27"/>
  <c r="B42" i="27"/>
  <c r="B40" i="27"/>
  <c r="B39" i="27"/>
  <c r="B35" i="27"/>
  <c r="B33" i="27"/>
  <c r="B32" i="27"/>
  <c r="B30" i="27"/>
  <c r="B28" i="27"/>
  <c r="B25" i="27"/>
  <c r="B21" i="27"/>
  <c r="B20" i="27"/>
  <c r="B19" i="27"/>
  <c r="B15" i="27"/>
  <c r="B13" i="27"/>
  <c r="B11" i="27"/>
  <c r="B9" i="27"/>
  <c r="B8" i="27"/>
  <c r="B6" i="27"/>
  <c r="B5" i="27"/>
  <c r="B3" i="27"/>
  <c r="C43" i="27"/>
  <c r="C42" i="27"/>
  <c r="C40" i="27"/>
  <c r="C39" i="27"/>
  <c r="C35" i="27"/>
  <c r="C34" i="27"/>
  <c r="C33" i="27"/>
  <c r="C32" i="27"/>
  <c r="C31" i="27"/>
  <c r="C30" i="27"/>
  <c r="C29" i="27"/>
  <c r="C28" i="27"/>
  <c r="C27" i="27"/>
  <c r="C25" i="27"/>
  <c r="C24" i="27"/>
  <c r="C22" i="27"/>
  <c r="C21" i="27"/>
  <c r="C20" i="27"/>
  <c r="C19" i="27"/>
  <c r="C17" i="27"/>
  <c r="C15" i="27"/>
  <c r="C13" i="27"/>
  <c r="C11" i="27"/>
  <c r="C9" i="27"/>
  <c r="C8" i="27"/>
  <c r="C7" i="27"/>
  <c r="C6" i="27"/>
  <c r="C5" i="27"/>
  <c r="C3" i="27"/>
  <c r="Q22" i="27"/>
  <c r="Q7" i="27"/>
  <c r="Q17" i="27" s="1"/>
  <c r="AL22" i="27"/>
  <c r="B22" i="27" s="1"/>
  <c r="AL7" i="27"/>
  <c r="AL17" i="27" s="1"/>
  <c r="B17" i="27" s="1"/>
  <c r="Q24" i="27" l="1"/>
  <c r="Q27" i="27" s="1"/>
  <c r="Q29" i="27" s="1"/>
  <c r="Q31" i="27" s="1"/>
  <c r="Q34" i="27" s="1"/>
  <c r="Q37" i="27" s="1"/>
  <c r="B7" i="27"/>
  <c r="R24" i="26"/>
  <c r="R31" i="26" s="1"/>
  <c r="R34" i="26" s="1"/>
  <c r="R36" i="26" s="1"/>
  <c r="AL24" i="27"/>
  <c r="J73" i="5"/>
  <c r="H29" i="5"/>
  <c r="H74" i="5" s="1"/>
  <c r="H28" i="5"/>
  <c r="H73" i="5" s="1"/>
  <c r="H26" i="5"/>
  <c r="H25" i="5"/>
  <c r="H69" i="5" s="1"/>
  <c r="H24" i="5"/>
  <c r="H68" i="5" s="1"/>
  <c r="H23" i="5"/>
  <c r="H67" i="5" s="1"/>
  <c r="H22" i="5"/>
  <c r="H21" i="5"/>
  <c r="H65" i="5" s="1"/>
  <c r="H19" i="5"/>
  <c r="H17" i="5"/>
  <c r="H61" i="5" s="1"/>
  <c r="H16" i="5"/>
  <c r="H60" i="5" s="1"/>
  <c r="H15" i="5"/>
  <c r="H9" i="5"/>
  <c r="H8" i="5"/>
  <c r="H5" i="5"/>
  <c r="H4" i="5"/>
  <c r="H63" i="5"/>
  <c r="AL27" i="27" l="1"/>
  <c r="B24" i="27"/>
  <c r="R38" i="26"/>
  <c r="R41" i="26" s="1"/>
  <c r="H66" i="5"/>
  <c r="H59" i="5"/>
  <c r="H70" i="5"/>
  <c r="H71" i="5"/>
  <c r="I29" i="5"/>
  <c r="I28" i="5"/>
  <c r="I26" i="5"/>
  <c r="I25" i="5"/>
  <c r="I24" i="5"/>
  <c r="I23" i="5"/>
  <c r="I22" i="5"/>
  <c r="I21" i="5"/>
  <c r="I19" i="5"/>
  <c r="I17" i="5"/>
  <c r="I16" i="5"/>
  <c r="I15" i="5"/>
  <c r="I9" i="5"/>
  <c r="I8" i="5"/>
  <c r="I5" i="5"/>
  <c r="I4" i="5"/>
  <c r="I1" i="5"/>
  <c r="K63" i="5"/>
  <c r="K59" i="5"/>
  <c r="K29" i="5"/>
  <c r="K28" i="5"/>
  <c r="K26" i="5"/>
  <c r="K25" i="5"/>
  <c r="K24" i="5"/>
  <c r="K23" i="5"/>
  <c r="K22" i="5"/>
  <c r="K21" i="5"/>
  <c r="K19" i="5"/>
  <c r="K17" i="5"/>
  <c r="K16" i="5"/>
  <c r="K15" i="5"/>
  <c r="K14" i="5"/>
  <c r="K9" i="5"/>
  <c r="K8" i="5"/>
  <c r="K7" i="5"/>
  <c r="K5" i="5"/>
  <c r="K4" i="5"/>
  <c r="K1" i="5"/>
  <c r="J29" i="5"/>
  <c r="J28" i="5"/>
  <c r="J26" i="5"/>
  <c r="J25" i="5"/>
  <c r="J24" i="5"/>
  <c r="J23" i="5"/>
  <c r="J22" i="5"/>
  <c r="J21" i="5"/>
  <c r="J19" i="5"/>
  <c r="J17" i="5"/>
  <c r="J16" i="5"/>
  <c r="J15" i="5"/>
  <c r="J9" i="5"/>
  <c r="J8" i="5"/>
  <c r="J5" i="5"/>
  <c r="J4" i="5"/>
  <c r="J1" i="5"/>
  <c r="AJ74" i="5"/>
  <c r="K74" i="5" s="1"/>
  <c r="AJ73" i="5"/>
  <c r="K73" i="5" s="1"/>
  <c r="AJ71" i="5"/>
  <c r="K71" i="5" s="1"/>
  <c r="AJ70" i="5"/>
  <c r="K70" i="5" s="1"/>
  <c r="AJ69" i="5"/>
  <c r="K69" i="5" s="1"/>
  <c r="AJ68" i="5"/>
  <c r="K68" i="5" s="1"/>
  <c r="AJ67" i="5"/>
  <c r="K67" i="5" s="1"/>
  <c r="AJ66" i="5"/>
  <c r="K66" i="5" s="1"/>
  <c r="AJ65" i="5"/>
  <c r="K65" i="5" s="1"/>
  <c r="AJ63" i="5"/>
  <c r="AJ61" i="5"/>
  <c r="K61" i="5" s="1"/>
  <c r="AJ60" i="5"/>
  <c r="K60" i="5" s="1"/>
  <c r="AJ59" i="5"/>
  <c r="AJ34" i="5"/>
  <c r="H34" i="5" s="1"/>
  <c r="AJ33" i="5"/>
  <c r="H33" i="5" s="1"/>
  <c r="AJ32" i="5"/>
  <c r="H32" i="5" s="1"/>
  <c r="H77" i="5" s="1"/>
  <c r="AJ27" i="5"/>
  <c r="AJ20" i="5"/>
  <c r="AJ18" i="5" s="1"/>
  <c r="H18" i="5" s="1"/>
  <c r="H62" i="5" s="1"/>
  <c r="AJ14" i="5"/>
  <c r="H14" i="5" s="1"/>
  <c r="H58" i="5" s="1"/>
  <c r="AJ7" i="5"/>
  <c r="H7" i="5" s="1"/>
  <c r="AJ3" i="5"/>
  <c r="H3" i="5" s="1"/>
  <c r="AM29" i="26"/>
  <c r="B29" i="26" s="1"/>
  <c r="AM22" i="26"/>
  <c r="B22" i="26" s="1"/>
  <c r="AM13" i="26"/>
  <c r="AM7" i="26"/>
  <c r="I15" i="26"/>
  <c r="I14" i="26"/>
  <c r="F15" i="26"/>
  <c r="F14" i="26"/>
  <c r="D15" i="26"/>
  <c r="D14" i="26"/>
  <c r="AL29" i="27" l="1"/>
  <c r="B27" i="27"/>
  <c r="R46" i="26"/>
  <c r="R43" i="26"/>
  <c r="AM23" i="26"/>
  <c r="B23" i="26" s="1"/>
  <c r="B13" i="26"/>
  <c r="AM24" i="26"/>
  <c r="B7" i="26"/>
  <c r="AJ31" i="5"/>
  <c r="H20" i="5"/>
  <c r="K27" i="5"/>
  <c r="H27" i="5"/>
  <c r="H72" i="5" s="1"/>
  <c r="K32" i="5"/>
  <c r="K34" i="5"/>
  <c r="K33" i="5"/>
  <c r="AJ2" i="5"/>
  <c r="K3" i="5"/>
  <c r="AJ11" i="5"/>
  <c r="H2" i="5"/>
  <c r="K18" i="5"/>
  <c r="K20" i="5"/>
  <c r="K2" i="5"/>
  <c r="AJ13" i="5"/>
  <c r="H13" i="5" s="1"/>
  <c r="AL31" i="27" l="1"/>
  <c r="B29" i="27"/>
  <c r="AM31" i="26"/>
  <c r="B24" i="26"/>
  <c r="H64" i="5"/>
  <c r="H31" i="5"/>
  <c r="H76" i="5" s="1"/>
  <c r="AJ41" i="5"/>
  <c r="AJ43" i="5"/>
  <c r="AJ50" i="5"/>
  <c r="H51" i="5"/>
  <c r="H44" i="5"/>
  <c r="H43" i="5"/>
  <c r="H42" i="5"/>
  <c r="H40" i="5"/>
  <c r="H57" i="5"/>
  <c r="H50" i="5"/>
  <c r="H52" i="5"/>
  <c r="H41" i="5"/>
  <c r="H38" i="5"/>
  <c r="H49" i="5"/>
  <c r="H45" i="5"/>
  <c r="H47" i="5"/>
  <c r="H39" i="5"/>
  <c r="H48" i="5"/>
  <c r="H46" i="5"/>
  <c r="AJ40" i="5"/>
  <c r="AJ44" i="5"/>
  <c r="AJ51" i="5"/>
  <c r="H37" i="5"/>
  <c r="K11" i="5"/>
  <c r="H11" i="5"/>
  <c r="AJ42" i="5"/>
  <c r="K13" i="5"/>
  <c r="AJ49" i="5"/>
  <c r="AJ52" i="5"/>
  <c r="AJ47" i="5"/>
  <c r="AJ39" i="5"/>
  <c r="AJ46" i="5"/>
  <c r="AJ38" i="5"/>
  <c r="AJ45" i="5"/>
  <c r="AJ48" i="5"/>
  <c r="AJ37" i="5"/>
  <c r="AL34" i="27" l="1"/>
  <c r="B31" i="27"/>
  <c r="AM34" i="26"/>
  <c r="B31" i="26"/>
  <c r="H55" i="5"/>
  <c r="H54" i="5" s="1"/>
  <c r="AJ55" i="5"/>
  <c r="AJ54" i="5" s="1"/>
  <c r="AL37" i="27" l="1"/>
  <c r="B37" i="27" s="1"/>
  <c r="B34" i="27"/>
  <c r="AM36" i="26"/>
  <c r="B34" i="26"/>
  <c r="AL29" i="26"/>
  <c r="AL22" i="26"/>
  <c r="AL13" i="26"/>
  <c r="AL23" i="26" s="1"/>
  <c r="AL7" i="26"/>
  <c r="AL24" i="26" s="1"/>
  <c r="AK22" i="27"/>
  <c r="AK7" i="27"/>
  <c r="AK17" i="27" s="1"/>
  <c r="AM38" i="26" l="1"/>
  <c r="B36" i="26"/>
  <c r="AK24" i="27"/>
  <c r="AK27" i="27" s="1"/>
  <c r="AK29" i="27" s="1"/>
  <c r="AK31" i="27" s="1"/>
  <c r="AK34" i="27" s="1"/>
  <c r="AK37" i="27" s="1"/>
  <c r="C37" i="27" s="1"/>
  <c r="AL31" i="26"/>
  <c r="AL34" i="26" s="1"/>
  <c r="AL36" i="26" s="1"/>
  <c r="AL38" i="26" s="1"/>
  <c r="AL41" i="26" s="1"/>
  <c r="AL43" i="26" s="1"/>
  <c r="AM41" i="26" l="1"/>
  <c r="B38" i="26"/>
  <c r="AI74" i="5"/>
  <c r="J74" i="5" s="1"/>
  <c r="AI73" i="5"/>
  <c r="AI71" i="5"/>
  <c r="J71" i="5" s="1"/>
  <c r="AI70" i="5"/>
  <c r="J70" i="5" s="1"/>
  <c r="AI69" i="5"/>
  <c r="J69" i="5" s="1"/>
  <c r="AI68" i="5"/>
  <c r="J68" i="5" s="1"/>
  <c r="AI67" i="5"/>
  <c r="J67" i="5" s="1"/>
  <c r="AI66" i="5"/>
  <c r="J66" i="5" s="1"/>
  <c r="AI65" i="5"/>
  <c r="J65" i="5" s="1"/>
  <c r="AI63" i="5"/>
  <c r="J63" i="5" s="1"/>
  <c r="AI61" i="5"/>
  <c r="J61" i="5" s="1"/>
  <c r="AI60" i="5"/>
  <c r="J60" i="5" s="1"/>
  <c r="AI59" i="5"/>
  <c r="J59" i="5" s="1"/>
  <c r="AI34" i="5"/>
  <c r="J34" i="5" s="1"/>
  <c r="AI33" i="5"/>
  <c r="J33" i="5" s="1"/>
  <c r="AI32" i="5"/>
  <c r="AI27" i="5"/>
  <c r="AI20" i="5"/>
  <c r="AI14" i="5"/>
  <c r="AI7" i="5"/>
  <c r="J7" i="5" s="1"/>
  <c r="AI3" i="5"/>
  <c r="J3" i="5" s="1"/>
  <c r="AM43" i="26" l="1"/>
  <c r="B43" i="26" s="1"/>
  <c r="B41" i="26"/>
  <c r="J14" i="5"/>
  <c r="AJ58" i="5"/>
  <c r="K58" i="5" s="1"/>
  <c r="AI31" i="5"/>
  <c r="J20" i="5"/>
  <c r="AJ64" i="5"/>
  <c r="K64" i="5" s="1"/>
  <c r="J27" i="5"/>
  <c r="AJ72" i="5"/>
  <c r="K72" i="5" s="1"/>
  <c r="J32" i="5"/>
  <c r="AJ77" i="5"/>
  <c r="K77" i="5" s="1"/>
  <c r="AI2" i="5"/>
  <c r="J2" i="5" s="1"/>
  <c r="AI18" i="5"/>
  <c r="I12" i="27"/>
  <c r="AJ76" i="5" l="1"/>
  <c r="K76" i="5" s="1"/>
  <c r="AI11" i="5"/>
  <c r="J11" i="5" s="1"/>
  <c r="J18" i="5"/>
  <c r="AJ62" i="5"/>
  <c r="K62" i="5" s="1"/>
  <c r="AI13" i="5"/>
  <c r="AI37" i="5"/>
  <c r="AI46" i="5" l="1"/>
  <c r="J13" i="5"/>
  <c r="AJ57" i="5"/>
  <c r="K57" i="5" s="1"/>
  <c r="AI52" i="5"/>
  <c r="AI45" i="5"/>
  <c r="AI40" i="5"/>
  <c r="AI41" i="5"/>
  <c r="AI38" i="5"/>
  <c r="AI50" i="5"/>
  <c r="AI43" i="5"/>
  <c r="AI39" i="5"/>
  <c r="AI47" i="5"/>
  <c r="AI51" i="5"/>
  <c r="AI44" i="5"/>
  <c r="AI49" i="5"/>
  <c r="AI42" i="5"/>
  <c r="AI48" i="5"/>
  <c r="AI55" i="5" l="1"/>
  <c r="AI54" i="5" s="1"/>
  <c r="AK29" i="26" l="1"/>
  <c r="AK22" i="26"/>
  <c r="AK13" i="26"/>
  <c r="AK7" i="26"/>
  <c r="AJ22" i="27"/>
  <c r="AJ7" i="27"/>
  <c r="AJ17" i="27" l="1"/>
  <c r="AK24" i="26"/>
  <c r="AK23" i="26"/>
  <c r="AJ24" i="27"/>
  <c r="AK31" i="26" l="1"/>
  <c r="AJ27" i="27"/>
  <c r="AK34" i="26" l="1"/>
  <c r="AJ29" i="27"/>
  <c r="AH74" i="5"/>
  <c r="AH73" i="5"/>
  <c r="AH71" i="5"/>
  <c r="AH70" i="5"/>
  <c r="AH69" i="5"/>
  <c r="AH68" i="5"/>
  <c r="AH67" i="5"/>
  <c r="AH66" i="5"/>
  <c r="AH65" i="5"/>
  <c r="AH63" i="5"/>
  <c r="AH61" i="5"/>
  <c r="AH60" i="5"/>
  <c r="AH59" i="5"/>
  <c r="AH34" i="5"/>
  <c r="AH33" i="5"/>
  <c r="AH32" i="5"/>
  <c r="AI77" i="5" s="1"/>
  <c r="J77" i="5" s="1"/>
  <c r="AH27" i="5"/>
  <c r="AI72" i="5" s="1"/>
  <c r="J72" i="5" s="1"/>
  <c r="AH20" i="5"/>
  <c r="AI64" i="5" s="1"/>
  <c r="J64" i="5" s="1"/>
  <c r="AH18" i="5"/>
  <c r="AI62" i="5" s="1"/>
  <c r="J62" i="5" s="1"/>
  <c r="AH14" i="5"/>
  <c r="AI58" i="5" s="1"/>
  <c r="J58" i="5" s="1"/>
  <c r="AH7" i="5"/>
  <c r="AH3" i="5"/>
  <c r="AK36" i="26" l="1"/>
  <c r="AJ31" i="27"/>
  <c r="AH31" i="5"/>
  <c r="AH2" i="5"/>
  <c r="AH13" i="5"/>
  <c r="AI57" i="5" s="1"/>
  <c r="J57" i="5" s="1"/>
  <c r="AI76" i="5" l="1"/>
  <c r="J76" i="5" s="1"/>
  <c r="AK38" i="26"/>
  <c r="AJ34" i="27"/>
  <c r="AK41" i="26"/>
  <c r="AH11" i="5"/>
  <c r="AH49" i="5"/>
  <c r="AH38" i="5"/>
  <c r="AH48" i="5"/>
  <c r="AH40" i="5"/>
  <c r="AH47" i="5"/>
  <c r="AH39" i="5"/>
  <c r="AH46" i="5"/>
  <c r="AH45" i="5"/>
  <c r="AH52" i="5"/>
  <c r="AH44" i="5"/>
  <c r="AH51" i="5"/>
  <c r="AH50" i="5"/>
  <c r="AH42" i="5"/>
  <c r="AH43" i="5"/>
  <c r="AH37" i="5"/>
  <c r="AH41" i="5"/>
  <c r="AJ37" i="27" l="1"/>
  <c r="AK43" i="26"/>
  <c r="AH55" i="5"/>
  <c r="AH54" i="5" s="1"/>
  <c r="AG20" i="5"/>
  <c r="AH64" i="5" s="1"/>
  <c r="C31" i="14" l="1"/>
  <c r="AI22" i="27" l="1"/>
  <c r="AI7" i="27"/>
  <c r="J31" i="5"/>
  <c r="AG7" i="5"/>
  <c r="AG74" i="5"/>
  <c r="AG73" i="5"/>
  <c r="AG71" i="5"/>
  <c r="AG70" i="5"/>
  <c r="AG69" i="5"/>
  <c r="AG68" i="5"/>
  <c r="AG67" i="5"/>
  <c r="AG66" i="5"/>
  <c r="AG65" i="5"/>
  <c r="AG63" i="5"/>
  <c r="AG61" i="5"/>
  <c r="AG60" i="5"/>
  <c r="AG59" i="5"/>
  <c r="AG34" i="5"/>
  <c r="AG33" i="5"/>
  <c r="AG32" i="5"/>
  <c r="AG27" i="5"/>
  <c r="AH72" i="5" s="1"/>
  <c r="AG14" i="5"/>
  <c r="AH58" i="5" s="1"/>
  <c r="AG3" i="5"/>
  <c r="AJ29" i="26"/>
  <c r="AJ22" i="26"/>
  <c r="AJ13" i="26"/>
  <c r="AJ7" i="26"/>
  <c r="AH77" i="5" l="1"/>
  <c r="AI17" i="27"/>
  <c r="AJ24" i="26"/>
  <c r="AJ23" i="26"/>
  <c r="K31" i="5"/>
  <c r="AG2" i="5"/>
  <c r="AG11" i="5" s="1"/>
  <c r="AG18" i="5"/>
  <c r="AH62" i="5" s="1"/>
  <c r="AG31" i="5"/>
  <c r="AH76" i="5" l="1"/>
  <c r="AI24" i="27"/>
  <c r="AI27" i="27" s="1"/>
  <c r="AJ31" i="26"/>
  <c r="AJ34" i="26" s="1"/>
  <c r="AG13" i="5"/>
  <c r="AH57" i="5" s="1"/>
  <c r="AI29" i="27" l="1"/>
  <c r="AJ36" i="26"/>
  <c r="AG42" i="5"/>
  <c r="AG44" i="5"/>
  <c r="AG49" i="5"/>
  <c r="AG46" i="5"/>
  <c r="AG38" i="5"/>
  <c r="AG43" i="5"/>
  <c r="AG51" i="5"/>
  <c r="AG48" i="5"/>
  <c r="AG52" i="5"/>
  <c r="AG45" i="5"/>
  <c r="AG39" i="5"/>
  <c r="AG37" i="5"/>
  <c r="AG40" i="5"/>
  <c r="AG41" i="5"/>
  <c r="AG50" i="5"/>
  <c r="AG47" i="5"/>
  <c r="AI31" i="27" l="1"/>
  <c r="AJ38" i="26"/>
  <c r="AG55" i="5"/>
  <c r="AG54" i="5" s="1"/>
  <c r="AI34" i="27" l="1"/>
  <c r="AJ41" i="26"/>
  <c r="AI37" i="27" l="1"/>
  <c r="AJ43" i="26"/>
  <c r="AF3" i="5"/>
  <c r="I3" i="5" s="1"/>
  <c r="AI22" i="26" l="1"/>
  <c r="AI29" i="26"/>
  <c r="AI13" i="26"/>
  <c r="AI23" i="26" s="1"/>
  <c r="AI7" i="26"/>
  <c r="AI24" i="26" s="1"/>
  <c r="I27" i="26"/>
  <c r="Q29" i="26"/>
  <c r="Q22" i="26"/>
  <c r="Q13" i="26"/>
  <c r="Q23" i="26" s="1"/>
  <c r="Q7" i="26"/>
  <c r="AH22" i="27"/>
  <c r="AH7" i="27"/>
  <c r="AH17" i="27" s="1"/>
  <c r="P22" i="27"/>
  <c r="P7" i="27"/>
  <c r="M29" i="5"/>
  <c r="M28" i="5"/>
  <c r="M17" i="5"/>
  <c r="M16" i="5"/>
  <c r="M26" i="5"/>
  <c r="M25" i="5"/>
  <c r="M19" i="5"/>
  <c r="M15" i="5"/>
  <c r="M9" i="5"/>
  <c r="M8" i="5"/>
  <c r="M5" i="5"/>
  <c r="M4" i="5"/>
  <c r="G15" i="5"/>
  <c r="G16" i="5"/>
  <c r="G60" i="5" s="1"/>
  <c r="G17" i="5"/>
  <c r="G61" i="5" s="1"/>
  <c r="G19" i="5"/>
  <c r="G63" i="5" s="1"/>
  <c r="G21" i="5"/>
  <c r="G65" i="5" s="1"/>
  <c r="G22" i="5"/>
  <c r="G66" i="5" s="1"/>
  <c r="G23" i="5"/>
  <c r="G67" i="5" s="1"/>
  <c r="G24" i="5"/>
  <c r="G68" i="5" s="1"/>
  <c r="G25" i="5"/>
  <c r="G69" i="5" s="1"/>
  <c r="G26" i="5"/>
  <c r="G71" i="5" s="1"/>
  <c r="G28" i="5"/>
  <c r="G73" i="5" s="1"/>
  <c r="G29" i="5"/>
  <c r="G74" i="5" s="1"/>
  <c r="G3" i="5"/>
  <c r="G4" i="5"/>
  <c r="G5" i="5"/>
  <c r="G8" i="5"/>
  <c r="G9" i="5"/>
  <c r="AF74" i="5"/>
  <c r="I74" i="5" s="1"/>
  <c r="AF73" i="5"/>
  <c r="I73" i="5" s="1"/>
  <c r="AF71" i="5"/>
  <c r="I71" i="5" s="1"/>
  <c r="AF70" i="5"/>
  <c r="I70" i="5" s="1"/>
  <c r="AF69" i="5"/>
  <c r="I69" i="5" s="1"/>
  <c r="AF68" i="5"/>
  <c r="I68" i="5" s="1"/>
  <c r="AF67" i="5"/>
  <c r="I67" i="5" s="1"/>
  <c r="AF66" i="5"/>
  <c r="I66" i="5" s="1"/>
  <c r="AF65" i="5"/>
  <c r="I65" i="5" s="1"/>
  <c r="AF63" i="5"/>
  <c r="I63" i="5" s="1"/>
  <c r="AF61" i="5"/>
  <c r="I61" i="5" s="1"/>
  <c r="AF60" i="5"/>
  <c r="I60" i="5" s="1"/>
  <c r="AF59" i="5"/>
  <c r="I59" i="5" s="1"/>
  <c r="AF34" i="5"/>
  <c r="AF33" i="5"/>
  <c r="AF32" i="5"/>
  <c r="AF27" i="5"/>
  <c r="AF20" i="5"/>
  <c r="AF14" i="5"/>
  <c r="AF7" i="5"/>
  <c r="M3" i="5"/>
  <c r="AE74" i="5"/>
  <c r="AD74" i="5"/>
  <c r="AC74" i="5"/>
  <c r="AB74" i="5"/>
  <c r="AA74" i="5"/>
  <c r="Z74" i="5"/>
  <c r="Y74" i="5"/>
  <c r="X74" i="5"/>
  <c r="W74" i="5"/>
  <c r="V74" i="5"/>
  <c r="U74" i="5"/>
  <c r="T74" i="5"/>
  <c r="S74" i="5"/>
  <c r="AE73" i="5"/>
  <c r="AD73" i="5"/>
  <c r="AC73" i="5"/>
  <c r="AB73" i="5"/>
  <c r="AA73" i="5"/>
  <c r="Z73" i="5"/>
  <c r="Y73" i="5"/>
  <c r="X73" i="5"/>
  <c r="W73" i="5"/>
  <c r="V73" i="5"/>
  <c r="U73" i="5"/>
  <c r="T73" i="5"/>
  <c r="S73" i="5"/>
  <c r="AE71" i="5"/>
  <c r="AD71" i="5"/>
  <c r="AC71" i="5"/>
  <c r="AB71" i="5"/>
  <c r="AA71" i="5"/>
  <c r="Z71" i="5"/>
  <c r="Y71" i="5"/>
  <c r="X71" i="5"/>
  <c r="W71" i="5"/>
  <c r="V71" i="5"/>
  <c r="U71" i="5"/>
  <c r="T71" i="5"/>
  <c r="S71" i="5"/>
  <c r="AE70" i="5"/>
  <c r="AD70" i="5"/>
  <c r="AC70" i="5"/>
  <c r="AB70" i="5"/>
  <c r="AA70" i="5"/>
  <c r="Z70" i="5"/>
  <c r="Y70" i="5"/>
  <c r="X70" i="5"/>
  <c r="W70" i="5"/>
  <c r="V70" i="5"/>
  <c r="U70" i="5"/>
  <c r="T70" i="5"/>
  <c r="S70" i="5"/>
  <c r="AE69" i="5"/>
  <c r="AD69" i="5"/>
  <c r="AC69" i="5"/>
  <c r="AB69" i="5"/>
  <c r="AA69" i="5"/>
  <c r="Z69" i="5"/>
  <c r="Y69" i="5"/>
  <c r="X69" i="5"/>
  <c r="W69" i="5"/>
  <c r="V69" i="5"/>
  <c r="U69" i="5"/>
  <c r="T69" i="5"/>
  <c r="S69" i="5"/>
  <c r="AE68" i="5"/>
  <c r="AD68" i="5"/>
  <c r="AC68" i="5"/>
  <c r="AB68" i="5"/>
  <c r="AA68" i="5"/>
  <c r="Z68" i="5"/>
  <c r="Y68" i="5"/>
  <c r="X68" i="5"/>
  <c r="W68" i="5"/>
  <c r="V68" i="5"/>
  <c r="U68" i="5"/>
  <c r="T68" i="5"/>
  <c r="S68" i="5"/>
  <c r="AE67" i="5"/>
  <c r="AD67" i="5"/>
  <c r="AC67" i="5"/>
  <c r="AB67" i="5"/>
  <c r="AA67" i="5"/>
  <c r="Z67" i="5"/>
  <c r="Y67" i="5"/>
  <c r="X67" i="5"/>
  <c r="W67" i="5"/>
  <c r="V67" i="5"/>
  <c r="U67" i="5"/>
  <c r="T67" i="5"/>
  <c r="S67" i="5"/>
  <c r="AE66" i="5"/>
  <c r="AD66" i="5"/>
  <c r="AC66" i="5"/>
  <c r="AB66" i="5"/>
  <c r="AA66" i="5"/>
  <c r="Z66" i="5"/>
  <c r="Y66" i="5"/>
  <c r="X66" i="5"/>
  <c r="W66" i="5"/>
  <c r="V66" i="5"/>
  <c r="U66" i="5"/>
  <c r="T66" i="5"/>
  <c r="S66" i="5"/>
  <c r="AE65" i="5"/>
  <c r="AD65" i="5"/>
  <c r="AC65" i="5"/>
  <c r="AB65" i="5"/>
  <c r="AA65" i="5"/>
  <c r="Z65" i="5"/>
  <c r="Y65" i="5"/>
  <c r="X65" i="5"/>
  <c r="W65" i="5"/>
  <c r="V65" i="5"/>
  <c r="U65" i="5"/>
  <c r="T65" i="5"/>
  <c r="S65" i="5"/>
  <c r="AE63" i="5"/>
  <c r="AD63" i="5"/>
  <c r="AC63" i="5"/>
  <c r="AB63" i="5"/>
  <c r="AA63" i="5"/>
  <c r="Z63" i="5"/>
  <c r="Y63" i="5"/>
  <c r="X63" i="5"/>
  <c r="W63" i="5"/>
  <c r="V63" i="5"/>
  <c r="U63" i="5"/>
  <c r="T63" i="5"/>
  <c r="S63" i="5"/>
  <c r="AD62" i="5"/>
  <c r="AC62" i="5"/>
  <c r="AB62" i="5"/>
  <c r="AA62" i="5"/>
  <c r="Z62" i="5"/>
  <c r="Y62" i="5"/>
  <c r="X62" i="5"/>
  <c r="W62" i="5"/>
  <c r="V62" i="5"/>
  <c r="U62" i="5"/>
  <c r="T62" i="5"/>
  <c r="S62" i="5"/>
  <c r="AE61" i="5"/>
  <c r="AD61" i="5"/>
  <c r="AC61" i="5"/>
  <c r="AB61" i="5"/>
  <c r="AA61" i="5"/>
  <c r="Z61" i="5"/>
  <c r="Y61" i="5"/>
  <c r="X61" i="5"/>
  <c r="W61" i="5"/>
  <c r="V61" i="5"/>
  <c r="U61" i="5"/>
  <c r="T61" i="5"/>
  <c r="S61" i="5"/>
  <c r="AE60" i="5"/>
  <c r="AD60" i="5"/>
  <c r="AC60" i="5"/>
  <c r="AB60" i="5"/>
  <c r="AA60" i="5"/>
  <c r="Z60" i="5"/>
  <c r="Y60" i="5"/>
  <c r="X60" i="5"/>
  <c r="W60" i="5"/>
  <c r="V60" i="5"/>
  <c r="U60" i="5"/>
  <c r="T60" i="5"/>
  <c r="S60" i="5"/>
  <c r="AE59" i="5"/>
  <c r="AD59" i="5"/>
  <c r="AC59" i="5"/>
  <c r="AB59" i="5"/>
  <c r="AA59" i="5"/>
  <c r="Z59" i="5"/>
  <c r="Y59" i="5"/>
  <c r="X59" i="5"/>
  <c r="W59" i="5"/>
  <c r="V59" i="5"/>
  <c r="U59" i="5"/>
  <c r="T59" i="5"/>
  <c r="S59" i="5"/>
  <c r="R69" i="5"/>
  <c r="Q69" i="5"/>
  <c r="F69" i="5"/>
  <c r="E69" i="5"/>
  <c r="D69" i="5"/>
  <c r="C69" i="5"/>
  <c r="R68" i="5"/>
  <c r="Q68" i="5"/>
  <c r="F68" i="5"/>
  <c r="E68" i="5"/>
  <c r="D68" i="5"/>
  <c r="C68" i="5"/>
  <c r="R67" i="5"/>
  <c r="F67" i="5"/>
  <c r="E67" i="5"/>
  <c r="R66" i="5"/>
  <c r="Q66" i="5"/>
  <c r="F66" i="5"/>
  <c r="E66" i="5"/>
  <c r="D66" i="5"/>
  <c r="C66" i="5"/>
  <c r="F65" i="5"/>
  <c r="E65" i="5"/>
  <c r="D65" i="5"/>
  <c r="C65" i="5"/>
  <c r="D20" i="5"/>
  <c r="C20" i="5"/>
  <c r="C31" i="5" s="1"/>
  <c r="B20" i="5"/>
  <c r="B31" i="5" s="1"/>
  <c r="F27" i="5"/>
  <c r="F20" i="5"/>
  <c r="F14" i="5"/>
  <c r="E27" i="5"/>
  <c r="E20" i="5"/>
  <c r="E31" i="5" s="1"/>
  <c r="E14" i="5"/>
  <c r="I32" i="5" l="1"/>
  <c r="M32" i="5" s="1"/>
  <c r="AG77" i="5"/>
  <c r="G70" i="5"/>
  <c r="G14" i="5"/>
  <c r="G58" i="5" s="1"/>
  <c r="I14" i="5"/>
  <c r="AG58" i="5"/>
  <c r="I20" i="5"/>
  <c r="AG64" i="5"/>
  <c r="AF31" i="5"/>
  <c r="AG76" i="5" s="1"/>
  <c r="F64" i="5"/>
  <c r="F31" i="5"/>
  <c r="G27" i="5"/>
  <c r="G72" i="5" s="1"/>
  <c r="I27" i="5"/>
  <c r="AG72" i="5"/>
  <c r="I33" i="5"/>
  <c r="M33" i="5" s="1"/>
  <c r="G34" i="5"/>
  <c r="I34" i="5"/>
  <c r="D64" i="5"/>
  <c r="D31" i="5"/>
  <c r="M7" i="5"/>
  <c r="I7" i="5"/>
  <c r="AF18" i="5"/>
  <c r="G32" i="5"/>
  <c r="G20" i="5"/>
  <c r="G64" i="5" s="1"/>
  <c r="M34" i="5"/>
  <c r="G33" i="5"/>
  <c r="G59" i="5"/>
  <c r="G7" i="5"/>
  <c r="AF2" i="5"/>
  <c r="I2" i="5" s="1"/>
  <c r="AI31" i="26"/>
  <c r="AH24" i="27"/>
  <c r="P17" i="27"/>
  <c r="C64" i="5"/>
  <c r="E64" i="5"/>
  <c r="AF13" i="5"/>
  <c r="F13" i="5"/>
  <c r="F47" i="5" s="1"/>
  <c r="E13" i="5"/>
  <c r="E47" i="5" s="1"/>
  <c r="I13" i="5" l="1"/>
  <c r="AG57" i="5"/>
  <c r="M14" i="5"/>
  <c r="G31" i="5"/>
  <c r="G76" i="5" s="1"/>
  <c r="M27" i="5"/>
  <c r="G18" i="5"/>
  <c r="G62" i="5" s="1"/>
  <c r="I18" i="5"/>
  <c r="AG62" i="5"/>
  <c r="I31" i="5"/>
  <c r="M31" i="5" s="1"/>
  <c r="I43" i="5"/>
  <c r="P24" i="27"/>
  <c r="AH27" i="27"/>
  <c r="Q24" i="26"/>
  <c r="Q31" i="26" s="1"/>
  <c r="AI34" i="26"/>
  <c r="AF38" i="5"/>
  <c r="G13" i="5"/>
  <c r="M13" i="5"/>
  <c r="AF11" i="5"/>
  <c r="I11" i="5" s="1"/>
  <c r="M2" i="5"/>
  <c r="G2" i="5"/>
  <c r="AF37" i="5"/>
  <c r="AF50" i="5"/>
  <c r="AF41" i="5"/>
  <c r="AF43" i="5"/>
  <c r="AF42" i="5"/>
  <c r="AF49" i="5"/>
  <c r="AF39" i="5"/>
  <c r="AF48" i="5"/>
  <c r="AF40" i="5"/>
  <c r="AF47" i="5"/>
  <c r="AF45" i="5"/>
  <c r="AF46" i="5"/>
  <c r="AF52" i="5"/>
  <c r="AF51" i="5"/>
  <c r="AF44" i="5"/>
  <c r="F45" i="5"/>
  <c r="F44" i="5"/>
  <c r="F43" i="5"/>
  <c r="F46" i="5"/>
  <c r="E46" i="5"/>
  <c r="E43" i="5"/>
  <c r="E45" i="5"/>
  <c r="E44" i="5"/>
  <c r="I49" i="5" l="1"/>
  <c r="I39" i="5"/>
  <c r="I46" i="5"/>
  <c r="I45" i="5"/>
  <c r="I52" i="5"/>
  <c r="I51" i="5"/>
  <c r="I48" i="5"/>
  <c r="I40" i="5"/>
  <c r="I55" i="5" s="1"/>
  <c r="I54" i="5" s="1"/>
  <c r="I47" i="5"/>
  <c r="I38" i="5"/>
  <c r="I44" i="5"/>
  <c r="I42" i="5"/>
  <c r="I41" i="5"/>
  <c r="M18" i="5"/>
  <c r="I37" i="5"/>
  <c r="I50" i="5"/>
  <c r="P27" i="27"/>
  <c r="AH29" i="27"/>
  <c r="AI36" i="26"/>
  <c r="Q34" i="26"/>
  <c r="G49" i="5"/>
  <c r="G41" i="5"/>
  <c r="G39" i="5"/>
  <c r="G44" i="5"/>
  <c r="G57" i="5"/>
  <c r="G51" i="5"/>
  <c r="G43" i="5"/>
  <c r="G50" i="5"/>
  <c r="G48" i="5"/>
  <c r="G40" i="5"/>
  <c r="G47" i="5"/>
  <c r="G46" i="5"/>
  <c r="G45" i="5"/>
  <c r="G52" i="5"/>
  <c r="G42" i="5"/>
  <c r="G38" i="5"/>
  <c r="G37" i="5"/>
  <c r="M11" i="5"/>
  <c r="G11" i="5"/>
  <c r="AF55" i="5"/>
  <c r="AF54" i="5" s="1"/>
  <c r="AE20" i="5"/>
  <c r="AD20" i="5"/>
  <c r="AD31" i="5" s="1"/>
  <c r="AC20" i="5"/>
  <c r="AC31" i="5" s="1"/>
  <c r="AB20" i="5"/>
  <c r="AB31" i="5" s="1"/>
  <c r="AA20" i="5"/>
  <c r="AA31" i="5" s="1"/>
  <c r="Z20" i="5"/>
  <c r="Z31" i="5" s="1"/>
  <c r="Y20" i="5"/>
  <c r="Y31" i="5" s="1"/>
  <c r="X20" i="5"/>
  <c r="X31" i="5" s="1"/>
  <c r="W20" i="5"/>
  <c r="W31" i="5" s="1"/>
  <c r="V20" i="5"/>
  <c r="V31" i="5" s="1"/>
  <c r="U20" i="5"/>
  <c r="U31" i="5" s="1"/>
  <c r="T20" i="5"/>
  <c r="T31" i="5" s="1"/>
  <c r="S20" i="5"/>
  <c r="S31" i="5" s="1"/>
  <c r="R20" i="5"/>
  <c r="R31" i="5" s="1"/>
  <c r="D18" i="5"/>
  <c r="B18" i="5"/>
  <c r="F34" i="5"/>
  <c r="E34" i="5"/>
  <c r="D34" i="5"/>
  <c r="C34" i="5"/>
  <c r="B34" i="5"/>
  <c r="F33" i="5"/>
  <c r="E33" i="5"/>
  <c r="D33" i="5"/>
  <c r="C33" i="5"/>
  <c r="B33" i="5"/>
  <c r="F32" i="5"/>
  <c r="G77" i="5" s="1"/>
  <c r="E32" i="5"/>
  <c r="D32" i="5"/>
  <c r="C32" i="5"/>
  <c r="B32" i="5"/>
  <c r="AE34" i="5"/>
  <c r="AD34" i="5"/>
  <c r="AC34" i="5"/>
  <c r="AB34" i="5"/>
  <c r="AA34" i="5"/>
  <c r="Z34" i="5"/>
  <c r="AE33" i="5"/>
  <c r="AD33" i="5"/>
  <c r="AC33" i="5"/>
  <c r="AB33" i="5"/>
  <c r="AA33" i="5"/>
  <c r="Z33" i="5"/>
  <c r="AE32" i="5"/>
  <c r="AD32" i="5"/>
  <c r="AC32" i="5"/>
  <c r="AB32" i="5"/>
  <c r="AA32" i="5"/>
  <c r="Z32" i="5"/>
  <c r="AE27" i="5"/>
  <c r="AD27" i="5"/>
  <c r="AC27" i="5"/>
  <c r="AB27" i="5"/>
  <c r="AA27" i="5"/>
  <c r="Z27" i="5"/>
  <c r="AE14" i="5"/>
  <c r="AD14" i="5"/>
  <c r="AC14" i="5"/>
  <c r="AB14" i="5"/>
  <c r="AA14" i="5"/>
  <c r="Z14" i="5"/>
  <c r="AE7" i="5"/>
  <c r="AD7" i="5"/>
  <c r="AC7" i="5"/>
  <c r="AB7" i="5"/>
  <c r="AA7" i="5"/>
  <c r="Z7" i="5"/>
  <c r="AE3" i="5"/>
  <c r="AD3" i="5"/>
  <c r="AC3" i="5"/>
  <c r="AB3" i="5"/>
  <c r="AA3" i="5"/>
  <c r="Z3" i="5"/>
  <c r="Y34" i="5"/>
  <c r="X34" i="5"/>
  <c r="W34" i="5"/>
  <c r="V34" i="5"/>
  <c r="U34" i="5"/>
  <c r="T34" i="5"/>
  <c r="S34" i="5"/>
  <c r="R34" i="5"/>
  <c r="Q34" i="5"/>
  <c r="Y33" i="5"/>
  <c r="X33" i="5"/>
  <c r="W33" i="5"/>
  <c r="V33" i="5"/>
  <c r="U33" i="5"/>
  <c r="T33" i="5"/>
  <c r="S33" i="5"/>
  <c r="R33" i="5"/>
  <c r="AA58" i="5" l="1"/>
  <c r="AC72" i="5"/>
  <c r="AB58" i="5"/>
  <c r="AD72" i="5"/>
  <c r="AF64" i="5"/>
  <c r="I64" i="5" s="1"/>
  <c r="AE31" i="5"/>
  <c r="P29" i="27"/>
  <c r="AH31" i="27"/>
  <c r="AI38" i="26"/>
  <c r="Q36" i="26"/>
  <c r="G55" i="5"/>
  <c r="G54" i="5" s="1"/>
  <c r="AC58" i="5"/>
  <c r="AE72" i="5"/>
  <c r="AF72" i="5"/>
  <c r="I72" i="5" s="1"/>
  <c r="Z2" i="5"/>
  <c r="AD58" i="5"/>
  <c r="AE58" i="5"/>
  <c r="AF58" i="5"/>
  <c r="I58" i="5" s="1"/>
  <c r="AA77" i="5"/>
  <c r="AB77" i="5"/>
  <c r="AC77" i="5"/>
  <c r="AD77" i="5"/>
  <c r="AE77" i="5"/>
  <c r="AF77" i="5"/>
  <c r="I77" i="5" s="1"/>
  <c r="AA72" i="5"/>
  <c r="AB72" i="5"/>
  <c r="Z64" i="5"/>
  <c r="S64" i="5"/>
  <c r="T64" i="5"/>
  <c r="U64" i="5"/>
  <c r="AC64" i="5"/>
  <c r="V64" i="5"/>
  <c r="AD64" i="5"/>
  <c r="W64" i="5"/>
  <c r="AE64" i="5"/>
  <c r="X64" i="5"/>
  <c r="Y64" i="5"/>
  <c r="AA64" i="5"/>
  <c r="AB64" i="5"/>
  <c r="AC2" i="5"/>
  <c r="AC11" i="5" s="1"/>
  <c r="AB2" i="5"/>
  <c r="AB11" i="5" s="1"/>
  <c r="AA2" i="5"/>
  <c r="AA11" i="5" s="1"/>
  <c r="AE18" i="5"/>
  <c r="AF62" i="5" s="1"/>
  <c r="I62" i="5" s="1"/>
  <c r="Z13" i="5"/>
  <c r="AA13" i="5"/>
  <c r="AD13" i="5"/>
  <c r="Z11" i="5"/>
  <c r="AB13" i="5"/>
  <c r="AB47" i="5" s="1"/>
  <c r="AC13" i="5"/>
  <c r="AD2" i="5"/>
  <c r="AD11" i="5" s="1"/>
  <c r="AE2" i="5"/>
  <c r="AE11" i="5" s="1"/>
  <c r="P31" i="27" l="1"/>
  <c r="AH34" i="27"/>
  <c r="AI41" i="26"/>
  <c r="Q38" i="26"/>
  <c r="AE76" i="5"/>
  <c r="AF76" i="5"/>
  <c r="I76" i="5" s="1"/>
  <c r="AD47" i="5"/>
  <c r="AD57" i="5"/>
  <c r="AC47" i="5"/>
  <c r="AC57" i="5"/>
  <c r="Z47" i="5"/>
  <c r="AA47" i="5"/>
  <c r="AB57" i="5"/>
  <c r="AA57" i="5"/>
  <c r="AD76" i="5"/>
  <c r="AE13" i="5"/>
  <c r="AE42" i="5" s="1"/>
  <c r="AE62" i="5"/>
  <c r="AC76" i="5"/>
  <c r="AB76" i="5"/>
  <c r="AA76" i="5"/>
  <c r="AA43" i="5"/>
  <c r="AB43" i="5"/>
  <c r="AC43" i="5"/>
  <c r="Z46" i="5"/>
  <c r="Z44" i="5"/>
  <c r="Z45" i="5"/>
  <c r="AD45" i="5"/>
  <c r="AD46" i="5"/>
  <c r="AD44" i="5"/>
  <c r="AD43" i="5"/>
  <c r="AA52" i="5"/>
  <c r="AA44" i="5"/>
  <c r="AA45" i="5"/>
  <c r="AA46" i="5"/>
  <c r="Z43" i="5"/>
  <c r="AB41" i="5"/>
  <c r="AB44" i="5"/>
  <c r="AB45" i="5"/>
  <c r="AB46" i="5"/>
  <c r="AC50" i="5"/>
  <c r="AC44" i="5"/>
  <c r="AC45" i="5"/>
  <c r="AC46" i="5"/>
  <c r="AD49" i="5"/>
  <c r="AD41" i="5"/>
  <c r="AD40" i="5"/>
  <c r="AD39" i="5"/>
  <c r="AD42" i="5"/>
  <c r="AD38" i="5"/>
  <c r="AD52" i="5"/>
  <c r="AD48" i="5"/>
  <c r="AD37" i="5"/>
  <c r="AD51" i="5"/>
  <c r="AD50" i="5"/>
  <c r="Z52" i="5"/>
  <c r="Z37" i="5"/>
  <c r="Z50" i="5"/>
  <c r="Z42" i="5"/>
  <c r="AB50" i="5"/>
  <c r="Z38" i="5"/>
  <c r="Z51" i="5"/>
  <c r="Z49" i="5"/>
  <c r="Z48" i="5"/>
  <c r="Z41" i="5"/>
  <c r="Z40" i="5"/>
  <c r="AA39" i="5"/>
  <c r="AA51" i="5"/>
  <c r="AA48" i="5"/>
  <c r="AB37" i="5"/>
  <c r="AA41" i="5"/>
  <c r="AA49" i="5"/>
  <c r="AA37" i="5"/>
  <c r="AA42" i="5"/>
  <c r="AA50" i="5"/>
  <c r="AA40" i="5"/>
  <c r="AA38" i="5"/>
  <c r="Z39" i="5"/>
  <c r="AC49" i="5"/>
  <c r="AC42" i="5"/>
  <c r="AC38" i="5"/>
  <c r="AC52" i="5"/>
  <c r="AC39" i="5"/>
  <c r="AC51" i="5"/>
  <c r="AC40" i="5"/>
  <c r="AC48" i="5"/>
  <c r="AB48" i="5"/>
  <c r="AB49" i="5"/>
  <c r="AB42" i="5"/>
  <c r="AB38" i="5"/>
  <c r="AB39" i="5"/>
  <c r="AB52" i="5"/>
  <c r="AB51" i="5"/>
  <c r="AB40" i="5"/>
  <c r="AC41" i="5"/>
  <c r="AC37" i="5"/>
  <c r="P34" i="27" l="1"/>
  <c r="AH37" i="27"/>
  <c r="AI43" i="26"/>
  <c r="Q41" i="26"/>
  <c r="Q46" i="26" s="1"/>
  <c r="AE45" i="5"/>
  <c r="AF57" i="5"/>
  <c r="I57" i="5" s="1"/>
  <c r="AE41" i="5"/>
  <c r="AE50" i="5"/>
  <c r="AE39" i="5"/>
  <c r="AE49" i="5"/>
  <c r="AE40" i="5"/>
  <c r="AE44" i="5"/>
  <c r="AE46" i="5"/>
  <c r="AE51" i="5"/>
  <c r="AE38" i="5"/>
  <c r="AE52" i="5"/>
  <c r="AE47" i="5"/>
  <c r="AE57" i="5"/>
  <c r="AE48" i="5"/>
  <c r="AE55" i="5" s="1"/>
  <c r="AE54" i="5" s="1"/>
  <c r="AE37" i="5"/>
  <c r="AE43" i="5"/>
  <c r="Z55" i="5"/>
  <c r="Z54" i="5" s="1"/>
  <c r="AD55" i="5"/>
  <c r="AD54" i="5" s="1"/>
  <c r="AC55" i="5"/>
  <c r="AC54" i="5" s="1"/>
  <c r="AA55" i="5"/>
  <c r="AA54" i="5" s="1"/>
  <c r="AB55" i="5"/>
  <c r="AB54" i="5" s="1"/>
  <c r="P37" i="27" l="1"/>
  <c r="Q43" i="26"/>
  <c r="I5" i="27"/>
  <c r="I6" i="27"/>
  <c r="I9" i="27"/>
  <c r="I11" i="27"/>
  <c r="I15" i="27"/>
  <c r="I19" i="27"/>
  <c r="I20" i="27"/>
  <c r="I21" i="27"/>
  <c r="I25" i="27"/>
  <c r="I28" i="27"/>
  <c r="I32" i="27"/>
  <c r="I35" i="27"/>
  <c r="I39" i="27"/>
  <c r="I40" i="27"/>
  <c r="I42" i="27"/>
  <c r="I43" i="27"/>
  <c r="I50" i="26"/>
  <c r="G31" i="14" l="1"/>
  <c r="F31" i="14"/>
  <c r="E31" i="14"/>
  <c r="D31" i="14"/>
  <c r="G24" i="14"/>
  <c r="F24" i="14"/>
  <c r="E24" i="14"/>
  <c r="D24" i="14"/>
  <c r="C24" i="14"/>
  <c r="G15" i="14"/>
  <c r="F15" i="14"/>
  <c r="E15" i="14"/>
  <c r="D15" i="14"/>
  <c r="C15" i="14"/>
  <c r="G4" i="14"/>
  <c r="F4" i="14"/>
  <c r="E4" i="14"/>
  <c r="D4" i="14"/>
  <c r="C4" i="14"/>
  <c r="F3" i="14" l="1"/>
  <c r="N43" i="14" s="1"/>
  <c r="T76" i="5"/>
  <c r="X76" i="5"/>
  <c r="W76" i="5"/>
  <c r="V76" i="5"/>
  <c r="S76" i="5"/>
  <c r="Y76" i="5"/>
  <c r="Z76" i="5"/>
  <c r="U76" i="5"/>
  <c r="D3" i="14"/>
  <c r="G3" i="14"/>
  <c r="E3" i="14"/>
  <c r="C3" i="14"/>
  <c r="N36" i="14" l="1"/>
  <c r="N11" i="14"/>
  <c r="N41" i="14"/>
  <c r="N7" i="14"/>
  <c r="N37" i="14"/>
  <c r="N4" i="14"/>
  <c r="N34" i="14"/>
  <c r="N33" i="14"/>
  <c r="N32" i="14"/>
  <c r="N39" i="14"/>
  <c r="N30" i="14"/>
  <c r="N29" i="14"/>
  <c r="N28" i="14"/>
  <c r="N27" i="14"/>
  <c r="N26" i="14"/>
  <c r="N25" i="14"/>
  <c r="N16" i="14"/>
  <c r="N23" i="14"/>
  <c r="N22" i="14"/>
  <c r="N21" i="14"/>
  <c r="N44" i="14"/>
  <c r="N19" i="14"/>
  <c r="N18" i="14"/>
  <c r="N9" i="14"/>
  <c r="N12" i="14"/>
  <c r="N15" i="14"/>
  <c r="N14" i="14"/>
  <c r="N5" i="14"/>
  <c r="N40" i="14"/>
  <c r="N8" i="14"/>
  <c r="N35" i="14"/>
  <c r="N42" i="14"/>
  <c r="N10" i="14"/>
  <c r="N17" i="14"/>
  <c r="N24" i="14"/>
  <c r="N31" i="14"/>
  <c r="N38" i="14"/>
  <c r="N6" i="14"/>
  <c r="N13" i="14"/>
  <c r="N20" i="14"/>
  <c r="M38" i="14"/>
  <c r="M30" i="14"/>
  <c r="M22" i="14"/>
  <c r="M14" i="14"/>
  <c r="M6" i="14"/>
  <c r="M43" i="14"/>
  <c r="M35" i="14"/>
  <c r="M27" i="14"/>
  <c r="M19" i="14"/>
  <c r="M11" i="14"/>
  <c r="M34" i="14"/>
  <c r="M10" i="14"/>
  <c r="M39" i="14"/>
  <c r="M31" i="14"/>
  <c r="M23" i="14"/>
  <c r="M15" i="14"/>
  <c r="M7" i="14"/>
  <c r="M44" i="14"/>
  <c r="M36" i="14"/>
  <c r="M28" i="14"/>
  <c r="M20" i="14"/>
  <c r="M12" i="14"/>
  <c r="M33" i="14"/>
  <c r="M9" i="14"/>
  <c r="M40" i="14"/>
  <c r="M32" i="14"/>
  <c r="M24" i="14"/>
  <c r="M16" i="14"/>
  <c r="M8" i="14"/>
  <c r="M37" i="14"/>
  <c r="M29" i="14"/>
  <c r="M21" i="14"/>
  <c r="M13" i="14"/>
  <c r="M5" i="14"/>
  <c r="M42" i="14"/>
  <c r="M26" i="14"/>
  <c r="M18" i="14"/>
  <c r="M4" i="14"/>
  <c r="M41" i="14"/>
  <c r="M25" i="14"/>
  <c r="M17" i="14"/>
  <c r="L43" i="14"/>
  <c r="L39" i="14"/>
  <c r="L35" i="14"/>
  <c r="L33" i="14"/>
  <c r="L29" i="14"/>
  <c r="L27" i="14"/>
  <c r="L25" i="14"/>
  <c r="L21" i="14"/>
  <c r="L19" i="14"/>
  <c r="L17" i="14"/>
  <c r="L13" i="14"/>
  <c r="L11" i="14"/>
  <c r="L9" i="14"/>
  <c r="L7" i="14"/>
  <c r="L44" i="14"/>
  <c r="L40" i="14"/>
  <c r="L36" i="14"/>
  <c r="L34" i="14"/>
  <c r="L30" i="14"/>
  <c r="L28" i="14"/>
  <c r="L26" i="14"/>
  <c r="L22" i="14"/>
  <c r="L20" i="14"/>
  <c r="L18" i="14"/>
  <c r="L16" i="14"/>
  <c r="L12" i="14"/>
  <c r="L10" i="14"/>
  <c r="L8" i="14"/>
  <c r="L41" i="14"/>
  <c r="L37" i="14"/>
  <c r="L31" i="14"/>
  <c r="L23" i="14"/>
  <c r="L15" i="14"/>
  <c r="L5" i="14"/>
  <c r="L42" i="14"/>
  <c r="L38" i="14"/>
  <c r="L32" i="14"/>
  <c r="L24" i="14"/>
  <c r="L14" i="14"/>
  <c r="L6" i="14"/>
  <c r="L4" i="14"/>
  <c r="L3" i="14" l="1"/>
  <c r="N3" i="14"/>
  <c r="M3" i="14"/>
  <c r="AG22" i="27" l="1"/>
  <c r="AF22" i="27"/>
  <c r="AE22" i="27"/>
  <c r="AD22" i="27"/>
  <c r="AC22" i="27"/>
  <c r="AB22" i="27"/>
  <c r="AA22" i="27"/>
  <c r="Z22" i="27"/>
  <c r="AG7" i="27"/>
  <c r="AF7" i="27"/>
  <c r="AE7" i="27"/>
  <c r="AE17" i="27" s="1"/>
  <c r="AD7" i="27"/>
  <c r="AC7" i="27"/>
  <c r="AC17" i="27" s="1"/>
  <c r="AB7" i="27"/>
  <c r="AA7" i="27"/>
  <c r="Z7" i="27"/>
  <c r="AH29" i="26"/>
  <c r="AG29" i="26"/>
  <c r="AF29" i="26"/>
  <c r="AE29" i="26"/>
  <c r="AD29" i="26"/>
  <c r="AC29" i="26"/>
  <c r="AH22" i="26"/>
  <c r="AG22" i="26"/>
  <c r="AF22" i="26"/>
  <c r="AE22" i="26"/>
  <c r="AD22" i="26"/>
  <c r="AC22" i="26"/>
  <c r="AH13" i="26"/>
  <c r="AG13" i="26"/>
  <c r="AF13" i="26"/>
  <c r="AF23" i="26" s="1"/>
  <c r="AE13" i="26"/>
  <c r="AD13" i="26"/>
  <c r="AD23" i="26" s="1"/>
  <c r="AC13" i="26"/>
  <c r="AC23" i="26" s="1"/>
  <c r="AH7" i="26"/>
  <c r="AG7" i="26"/>
  <c r="AF7" i="26"/>
  <c r="AF24" i="26" s="1"/>
  <c r="AE7" i="26"/>
  <c r="AD7" i="26"/>
  <c r="AC7" i="26"/>
  <c r="AC24" i="26" s="1"/>
  <c r="Y22" i="27"/>
  <c r="X22" i="27"/>
  <c r="W22" i="27"/>
  <c r="V22" i="27"/>
  <c r="U22" i="27"/>
  <c r="T22" i="27"/>
  <c r="S22" i="27"/>
  <c r="O22" i="27"/>
  <c r="I22" i="27" s="1"/>
  <c r="N22" i="27"/>
  <c r="M22" i="27"/>
  <c r="L22" i="27"/>
  <c r="K22" i="27"/>
  <c r="Y7" i="27"/>
  <c r="X7" i="27"/>
  <c r="W7" i="27"/>
  <c r="V7" i="27"/>
  <c r="U7" i="27"/>
  <c r="U17" i="27" s="1"/>
  <c r="T7" i="27"/>
  <c r="T17" i="27" s="1"/>
  <c r="S7" i="27"/>
  <c r="S17" i="27" s="1"/>
  <c r="O7" i="27"/>
  <c r="I7" i="27" s="1"/>
  <c r="N7" i="27"/>
  <c r="M7" i="27"/>
  <c r="L7" i="27"/>
  <c r="K7" i="27"/>
  <c r="I53" i="26"/>
  <c r="I52" i="26"/>
  <c r="I49" i="26"/>
  <c r="S47" i="26"/>
  <c r="J47" i="26"/>
  <c r="S46" i="26"/>
  <c r="J46" i="26"/>
  <c r="I44" i="26"/>
  <c r="I39" i="26"/>
  <c r="M36" i="26"/>
  <c r="M38" i="26" s="1"/>
  <c r="M41" i="26" s="1"/>
  <c r="I35" i="26"/>
  <c r="I32" i="26"/>
  <c r="AB29" i="26"/>
  <c r="AA29" i="26"/>
  <c r="Z29" i="26"/>
  <c r="Y29" i="26"/>
  <c r="X29" i="26"/>
  <c r="W29" i="26"/>
  <c r="V29" i="26"/>
  <c r="U29" i="26"/>
  <c r="T29" i="26"/>
  <c r="P29" i="26"/>
  <c r="O29" i="26"/>
  <c r="N29" i="26"/>
  <c r="M29" i="26"/>
  <c r="L29" i="26"/>
  <c r="K29" i="26"/>
  <c r="I28" i="26"/>
  <c r="I26" i="26"/>
  <c r="AB22" i="26"/>
  <c r="AA22" i="26"/>
  <c r="Z22" i="26"/>
  <c r="Y22" i="26"/>
  <c r="X22" i="26"/>
  <c r="W22" i="26"/>
  <c r="U22" i="26"/>
  <c r="T22" i="26"/>
  <c r="P22" i="26"/>
  <c r="O22" i="26"/>
  <c r="N22" i="26"/>
  <c r="L22" i="26"/>
  <c r="I20" i="26"/>
  <c r="F20" i="26"/>
  <c r="I18" i="26"/>
  <c r="I17" i="26"/>
  <c r="AB13" i="26"/>
  <c r="AB23" i="26" s="1"/>
  <c r="AA13" i="26"/>
  <c r="AA23" i="26" s="1"/>
  <c r="Z13" i="26"/>
  <c r="Z23" i="26" s="1"/>
  <c r="Y13" i="26"/>
  <c r="Y23" i="26" s="1"/>
  <c r="X13" i="26"/>
  <c r="X23" i="26" s="1"/>
  <c r="X24" i="26" s="1"/>
  <c r="W13" i="26"/>
  <c r="W23" i="26" s="1"/>
  <c r="V13" i="26"/>
  <c r="V23" i="26" s="1"/>
  <c r="U13" i="26"/>
  <c r="U23" i="26" s="1"/>
  <c r="T13" i="26"/>
  <c r="T23" i="26" s="1"/>
  <c r="P13" i="26"/>
  <c r="O13" i="26"/>
  <c r="O23" i="26" s="1"/>
  <c r="N13" i="26"/>
  <c r="N23" i="26" s="1"/>
  <c r="M13" i="26"/>
  <c r="L13" i="26"/>
  <c r="L23" i="26" s="1"/>
  <c r="K13" i="26"/>
  <c r="I12" i="26"/>
  <c r="I11" i="26"/>
  <c r="D11" i="26"/>
  <c r="I9" i="26"/>
  <c r="I8" i="26"/>
  <c r="AB7" i="26"/>
  <c r="AB24" i="26" s="1"/>
  <c r="AA7" i="26"/>
  <c r="Z7" i="26"/>
  <c r="Y7" i="26"/>
  <c r="X7" i="26"/>
  <c r="W7" i="26"/>
  <c r="V7" i="26"/>
  <c r="V8" i="26" s="1"/>
  <c r="V22" i="26" s="1"/>
  <c r="U7" i="26"/>
  <c r="T7" i="26"/>
  <c r="P7" i="26"/>
  <c r="O7" i="26"/>
  <c r="N7" i="26"/>
  <c r="M7" i="26"/>
  <c r="M8" i="26" s="1"/>
  <c r="L7" i="26"/>
  <c r="L24" i="26" s="1"/>
  <c r="K7" i="26"/>
  <c r="K8" i="26" s="1"/>
  <c r="I6" i="26"/>
  <c r="I5" i="26"/>
  <c r="M43" i="26" l="1"/>
  <c r="M47" i="26" s="1"/>
  <c r="M46" i="26"/>
  <c r="AF17" i="27"/>
  <c r="V24" i="26"/>
  <c r="V31" i="26" s="1"/>
  <c r="V34" i="26" s="1"/>
  <c r="V36" i="26" s="1"/>
  <c r="V38" i="26" s="1"/>
  <c r="V41" i="26" s="1"/>
  <c r="AG24" i="26"/>
  <c r="F7" i="26"/>
  <c r="AG23" i="26"/>
  <c r="AB31" i="26"/>
  <c r="AB34" i="26" s="1"/>
  <c r="AB36" i="26" s="1"/>
  <c r="AB38" i="26" s="1"/>
  <c r="AB41" i="26" s="1"/>
  <c r="F29" i="26"/>
  <c r="AD17" i="27"/>
  <c r="AG17" i="27"/>
  <c r="P23" i="26"/>
  <c r="I23" i="26" s="1"/>
  <c r="AE23" i="26"/>
  <c r="AH23" i="26"/>
  <c r="AE24" i="26"/>
  <c r="L31" i="26"/>
  <c r="L34" i="26" s="1"/>
  <c r="L36" i="26" s="1"/>
  <c r="L38" i="26" s="1"/>
  <c r="L41" i="26" s="1"/>
  <c r="F17" i="26"/>
  <c r="AC31" i="26"/>
  <c r="AC34" i="26" s="1"/>
  <c r="AC36" i="26" s="1"/>
  <c r="AC38" i="26" s="1"/>
  <c r="AC41" i="26" s="1"/>
  <c r="AC46" i="26" s="1"/>
  <c r="K8" i="27"/>
  <c r="K17" i="27"/>
  <c r="K24" i="27" s="1"/>
  <c r="K27" i="27" s="1"/>
  <c r="K29" i="27" s="1"/>
  <c r="K31" i="27" s="1"/>
  <c r="K34" i="27" s="1"/>
  <c r="K37" i="27" s="1"/>
  <c r="V8" i="27"/>
  <c r="V17" i="27"/>
  <c r="V24" i="27" s="1"/>
  <c r="V27" i="27" s="1"/>
  <c r="V29" i="27" s="1"/>
  <c r="V31" i="27" s="1"/>
  <c r="V34" i="27" s="1"/>
  <c r="L8" i="27"/>
  <c r="L17" i="27"/>
  <c r="W8" i="27"/>
  <c r="W17" i="27"/>
  <c r="W24" i="27" s="1"/>
  <c r="W27" i="27" s="1"/>
  <c r="W29" i="27" s="1"/>
  <c r="W31" i="27" s="1"/>
  <c r="W34" i="27" s="1"/>
  <c r="M8" i="27"/>
  <c r="M17" i="27"/>
  <c r="M24" i="27" s="1"/>
  <c r="M27" i="27" s="1"/>
  <c r="M29" i="27" s="1"/>
  <c r="M31" i="27" s="1"/>
  <c r="M34" i="27" s="1"/>
  <c r="X8" i="27"/>
  <c r="X17" i="27"/>
  <c r="N8" i="27"/>
  <c r="N17" i="27"/>
  <c r="N24" i="27" s="1"/>
  <c r="N27" i="27" s="1"/>
  <c r="N29" i="27" s="1"/>
  <c r="N31" i="27" s="1"/>
  <c r="N34" i="27" s="1"/>
  <c r="N37" i="27" s="1"/>
  <c r="Y8" i="27"/>
  <c r="Y17" i="27"/>
  <c r="Y24" i="27" s="1"/>
  <c r="Y27" i="27" s="1"/>
  <c r="Y29" i="27" s="1"/>
  <c r="Y31" i="27" s="1"/>
  <c r="Y34" i="27" s="1"/>
  <c r="Z8" i="27"/>
  <c r="Z17" i="27"/>
  <c r="Z24" i="27" s="1"/>
  <c r="Z27" i="27" s="1"/>
  <c r="Z29" i="27" s="1"/>
  <c r="Z31" i="27" s="1"/>
  <c r="Z34" i="27" s="1"/>
  <c r="O8" i="27"/>
  <c r="I8" i="27" s="1"/>
  <c r="O17" i="27"/>
  <c r="I17" i="27" s="1"/>
  <c r="AA8" i="27"/>
  <c r="AA17" i="27"/>
  <c r="AA24" i="27" s="1"/>
  <c r="AA27" i="27" s="1"/>
  <c r="AA29" i="27" s="1"/>
  <c r="AA31" i="27" s="1"/>
  <c r="AA34" i="27" s="1"/>
  <c r="AB8" i="27"/>
  <c r="AB17" i="27"/>
  <c r="AB24" i="27" s="1"/>
  <c r="AB27" i="27" s="1"/>
  <c r="AB29" i="27" s="1"/>
  <c r="AB31" i="27" s="1"/>
  <c r="AB34" i="27" s="1"/>
  <c r="F22" i="27"/>
  <c r="F6" i="27"/>
  <c r="AE8" i="27"/>
  <c r="D39" i="26"/>
  <c r="F35" i="26"/>
  <c r="D20" i="26"/>
  <c r="AD24" i="26"/>
  <c r="AD31" i="26" s="1"/>
  <c r="AD34" i="26" s="1"/>
  <c r="AD36" i="26" s="1"/>
  <c r="AD38" i="26" s="1"/>
  <c r="AD41" i="26" s="1"/>
  <c r="I29" i="26"/>
  <c r="D12" i="26"/>
  <c r="D32" i="26"/>
  <c r="I7" i="26"/>
  <c r="F50" i="26"/>
  <c r="AF31" i="26"/>
  <c r="AF34" i="26" s="1"/>
  <c r="AF36" i="26" s="1"/>
  <c r="AF38" i="26" s="1"/>
  <c r="AF41" i="26" s="1"/>
  <c r="AF46" i="26" s="1"/>
  <c r="F32" i="27"/>
  <c r="D9" i="27"/>
  <c r="F11" i="27"/>
  <c r="F40" i="27"/>
  <c r="F42" i="27"/>
  <c r="D5" i="27"/>
  <c r="S24" i="27"/>
  <c r="S27" i="27" s="1"/>
  <c r="S29" i="27" s="1"/>
  <c r="S31" i="27" s="1"/>
  <c r="S34" i="27" s="1"/>
  <c r="S37" i="27" s="1"/>
  <c r="F19" i="27"/>
  <c r="T8" i="27"/>
  <c r="F25" i="27"/>
  <c r="D21" i="27"/>
  <c r="F43" i="27"/>
  <c r="D15" i="27"/>
  <c r="F28" i="27"/>
  <c r="F15" i="27"/>
  <c r="D25" i="27"/>
  <c r="F21" i="27"/>
  <c r="F39" i="27"/>
  <c r="T24" i="27"/>
  <c r="T27" i="27" s="1"/>
  <c r="T29" i="27" s="1"/>
  <c r="T31" i="27" s="1"/>
  <c r="T34" i="27" s="1"/>
  <c r="F9" i="27"/>
  <c r="D19" i="27"/>
  <c r="D42" i="27"/>
  <c r="F5" i="27"/>
  <c r="S8" i="27"/>
  <c r="F49" i="26"/>
  <c r="F44" i="26"/>
  <c r="F6" i="26"/>
  <c r="D26" i="26"/>
  <c r="D44" i="26"/>
  <c r="F39" i="26"/>
  <c r="F22" i="26"/>
  <c r="W24" i="26"/>
  <c r="W31" i="26" s="1"/>
  <c r="W34" i="26" s="1"/>
  <c r="W36" i="26" s="1"/>
  <c r="W38" i="26" s="1"/>
  <c r="W41" i="26" s="1"/>
  <c r="W46" i="26" s="1"/>
  <c r="T24" i="26"/>
  <c r="T31" i="26" s="1"/>
  <c r="T34" i="26" s="1"/>
  <c r="T36" i="26" s="1"/>
  <c r="T38" i="26" s="1"/>
  <c r="T41" i="26" s="1"/>
  <c r="T46" i="26" s="1"/>
  <c r="D42" i="26"/>
  <c r="F8" i="26"/>
  <c r="D22" i="26"/>
  <c r="F32" i="26"/>
  <c r="D27" i="26"/>
  <c r="AH24" i="26"/>
  <c r="F27" i="26"/>
  <c r="D9" i="26"/>
  <c r="F9" i="26"/>
  <c r="F28" i="26"/>
  <c r="D35" i="26"/>
  <c r="D50" i="26"/>
  <c r="D6" i="26"/>
  <c r="D8" i="26"/>
  <c r="F12" i="26"/>
  <c r="D49" i="26"/>
  <c r="F52" i="26"/>
  <c r="F42" i="26"/>
  <c r="D17" i="26"/>
  <c r="F26" i="26"/>
  <c r="Z24" i="26"/>
  <c r="Z31" i="26" s="1"/>
  <c r="Z34" i="26" s="1"/>
  <c r="Z36" i="26" s="1"/>
  <c r="Z38" i="26" s="1"/>
  <c r="Z41" i="26" s="1"/>
  <c r="Z46" i="26" s="1"/>
  <c r="X31" i="26"/>
  <c r="X34" i="26" s="1"/>
  <c r="X36" i="26" s="1"/>
  <c r="X38" i="26" s="1"/>
  <c r="X41" i="26" s="1"/>
  <c r="X46" i="26" s="1"/>
  <c r="AA24" i="26"/>
  <c r="AA31" i="26" s="1"/>
  <c r="AA34" i="26" s="1"/>
  <c r="AA36" i="26" s="1"/>
  <c r="AA38" i="26" s="1"/>
  <c r="AA41" i="26" s="1"/>
  <c r="AA46" i="26" s="1"/>
  <c r="K24" i="26"/>
  <c r="K31" i="26" s="1"/>
  <c r="K34" i="26" s="1"/>
  <c r="K36" i="26" s="1"/>
  <c r="K38" i="26" s="1"/>
  <c r="K41" i="26" s="1"/>
  <c r="K46" i="26" s="1"/>
  <c r="D40" i="27"/>
  <c r="D20" i="27"/>
  <c r="F20" i="27"/>
  <c r="U24" i="27"/>
  <c r="U27" i="27" s="1"/>
  <c r="U29" i="27" s="1"/>
  <c r="U31" i="27" s="1"/>
  <c r="U34" i="27" s="1"/>
  <c r="U8" i="27"/>
  <c r="F35" i="27"/>
  <c r="D35" i="27"/>
  <c r="X24" i="27"/>
  <c r="X27" i="27" s="1"/>
  <c r="X29" i="27" s="1"/>
  <c r="X31" i="27" s="1"/>
  <c r="X34" i="27" s="1"/>
  <c r="D6" i="27"/>
  <c r="D11" i="27"/>
  <c r="D28" i="27"/>
  <c r="D32" i="27"/>
  <c r="D39" i="27"/>
  <c r="D43" i="27"/>
  <c r="D22" i="27"/>
  <c r="F11" i="26"/>
  <c r="U24" i="26"/>
  <c r="U31" i="26" s="1"/>
  <c r="U34" i="26" s="1"/>
  <c r="U36" i="26" s="1"/>
  <c r="U38" i="26" s="1"/>
  <c r="U41" i="26" s="1"/>
  <c r="U46" i="26" s="1"/>
  <c r="N24" i="26"/>
  <c r="N31" i="26" s="1"/>
  <c r="N34" i="26" s="1"/>
  <c r="N36" i="26" s="1"/>
  <c r="N38" i="26" s="1"/>
  <c r="N41" i="26" s="1"/>
  <c r="N46" i="26" s="1"/>
  <c r="F53" i="26"/>
  <c r="D53" i="26"/>
  <c r="O24" i="26"/>
  <c r="O31" i="26" s="1"/>
  <c r="O34" i="26" s="1"/>
  <c r="O36" i="26" s="1"/>
  <c r="O38" i="26" s="1"/>
  <c r="O41" i="26" s="1"/>
  <c r="F5" i="26"/>
  <c r="D5" i="26"/>
  <c r="Y24" i="26"/>
  <c r="Y31" i="26" s="1"/>
  <c r="Y34" i="26" s="1"/>
  <c r="Y36" i="26" s="1"/>
  <c r="Y38" i="26" s="1"/>
  <c r="Y41" i="26" s="1"/>
  <c r="Y46" i="26" s="1"/>
  <c r="I13" i="26"/>
  <c r="D7" i="26"/>
  <c r="D29" i="26"/>
  <c r="D52" i="26"/>
  <c r="I22" i="26"/>
  <c r="D28" i="26"/>
  <c r="V43" i="26" l="1"/>
  <c r="V47" i="26" s="1"/>
  <c r="V46" i="26"/>
  <c r="L43" i="26"/>
  <c r="L47" i="26" s="1"/>
  <c r="L46" i="26"/>
  <c r="AB43" i="26"/>
  <c r="AB47" i="26" s="1"/>
  <c r="AB46" i="26"/>
  <c r="AG31" i="26"/>
  <c r="AG34" i="26" s="1"/>
  <c r="AC43" i="26"/>
  <c r="AC47" i="26" s="1"/>
  <c r="O24" i="27"/>
  <c r="AD24" i="27"/>
  <c r="F17" i="27"/>
  <c r="O27" i="27"/>
  <c r="I24" i="27"/>
  <c r="P24" i="26"/>
  <c r="P31" i="26" s="1"/>
  <c r="AE31" i="26"/>
  <c r="AH31" i="26"/>
  <c r="W43" i="26"/>
  <c r="W47" i="26" s="1"/>
  <c r="AA43" i="26"/>
  <c r="AA47" i="26" s="1"/>
  <c r="AF43" i="26"/>
  <c r="AF47" i="26" s="1"/>
  <c r="Z43" i="26"/>
  <c r="Z47" i="26" s="1"/>
  <c r="L24" i="27"/>
  <c r="L27" i="27" s="1"/>
  <c r="L29" i="27" s="1"/>
  <c r="L31" i="27" s="1"/>
  <c r="L34" i="27" s="1"/>
  <c r="L37" i="27" s="1"/>
  <c r="Z37" i="27"/>
  <c r="AC24" i="27"/>
  <c r="AG24" i="27"/>
  <c r="AF24" i="27"/>
  <c r="W37" i="27"/>
  <c r="AE24" i="27"/>
  <c r="AB37" i="27"/>
  <c r="AA37" i="27"/>
  <c r="M37" i="27"/>
  <c r="T37" i="27"/>
  <c r="Y37" i="27"/>
  <c r="X43" i="26"/>
  <c r="X47" i="26" s="1"/>
  <c r="AD43" i="26"/>
  <c r="K43" i="26"/>
  <c r="K47" i="26" s="1"/>
  <c r="F7" i="27"/>
  <c r="D7" i="27"/>
  <c r="U37" i="27"/>
  <c r="X37" i="27"/>
  <c r="D17" i="27"/>
  <c r="V37" i="27"/>
  <c r="U43" i="26"/>
  <c r="U47" i="26" s="1"/>
  <c r="Y43" i="26"/>
  <c r="Y47" i="26" s="1"/>
  <c r="O43" i="26"/>
  <c r="O47" i="26" s="1"/>
  <c r="N43" i="26"/>
  <c r="N47" i="26" s="1"/>
  <c r="T43" i="26"/>
  <c r="T47" i="26" s="1"/>
  <c r="F23" i="26"/>
  <c r="D23" i="26"/>
  <c r="D13" i="26"/>
  <c r="F13" i="26"/>
  <c r="AG36" i="26" l="1"/>
  <c r="AD27" i="27"/>
  <c r="O29" i="27"/>
  <c r="I27" i="27"/>
  <c r="AE34" i="26"/>
  <c r="AE36" i="26" s="1"/>
  <c r="AH34" i="26"/>
  <c r="P34" i="26"/>
  <c r="AF27" i="27"/>
  <c r="AG27" i="27"/>
  <c r="AC27" i="27"/>
  <c r="AE27" i="27"/>
  <c r="D8" i="27"/>
  <c r="F8" i="27"/>
  <c r="F24" i="27"/>
  <c r="D24" i="27"/>
  <c r="F24" i="26"/>
  <c r="D24" i="26"/>
  <c r="I24" i="26"/>
  <c r="AG38" i="26" l="1"/>
  <c r="AD29" i="27"/>
  <c r="F27" i="27"/>
  <c r="O31" i="27"/>
  <c r="I29" i="27"/>
  <c r="AH36" i="26"/>
  <c r="P36" i="26"/>
  <c r="AE38" i="26"/>
  <c r="AC29" i="27"/>
  <c r="AG29" i="27"/>
  <c r="AF29" i="27"/>
  <c r="AE29" i="27"/>
  <c r="D27" i="27"/>
  <c r="I31" i="26"/>
  <c r="F31" i="26"/>
  <c r="D31" i="26"/>
  <c r="AG41" i="26" l="1"/>
  <c r="AD31" i="27"/>
  <c r="O34" i="27"/>
  <c r="I31" i="27"/>
  <c r="AH38" i="26"/>
  <c r="P38" i="26"/>
  <c r="AE41" i="26"/>
  <c r="AF31" i="27"/>
  <c r="AG31" i="27"/>
  <c r="AC31" i="27"/>
  <c r="AC34" i="27" s="1"/>
  <c r="AE31" i="27"/>
  <c r="AE34" i="27" s="1"/>
  <c r="I34" i="26"/>
  <c r="F34" i="26"/>
  <c r="D34" i="26"/>
  <c r="AF34" i="27" l="1"/>
  <c r="AD34" i="27"/>
  <c r="I34" i="27"/>
  <c r="O37" i="27"/>
  <c r="I37" i="27" s="1"/>
  <c r="AH41" i="26"/>
  <c r="P41" i="26"/>
  <c r="P46" i="26" s="1"/>
  <c r="AE43" i="26"/>
  <c r="AG34" i="27"/>
  <c r="F29" i="27"/>
  <c r="D29" i="27"/>
  <c r="D31" i="27"/>
  <c r="F31" i="27"/>
  <c r="F36" i="26"/>
  <c r="D36" i="26"/>
  <c r="I36" i="26"/>
  <c r="AD37" i="27" l="1"/>
  <c r="AH43" i="26"/>
  <c r="P43" i="26"/>
  <c r="P47" i="26" s="1"/>
  <c r="I46" i="26"/>
  <c r="AF37" i="27"/>
  <c r="AG37" i="27"/>
  <c r="AE37" i="27"/>
  <c r="D38" i="26"/>
  <c r="F38" i="26"/>
  <c r="I38" i="26"/>
  <c r="I47" i="26" l="1"/>
  <c r="F34" i="27"/>
  <c r="D37" i="27"/>
  <c r="D34" i="27"/>
  <c r="I41" i="26"/>
  <c r="F41" i="26"/>
  <c r="D41" i="26"/>
  <c r="D46" i="26"/>
  <c r="F46" i="26"/>
  <c r="F37" i="27" l="1"/>
  <c r="I43" i="26"/>
  <c r="F43" i="26"/>
  <c r="D43" i="26"/>
  <c r="D47" i="26"/>
  <c r="F47" i="26"/>
  <c r="H34" i="14" l="1"/>
  <c r="H36" i="14"/>
  <c r="H37" i="14"/>
  <c r="H38" i="14"/>
  <c r="H40" i="14"/>
  <c r="H41" i="14"/>
  <c r="H42" i="14"/>
  <c r="H43" i="14"/>
  <c r="H26" i="14"/>
  <c r="H27" i="14"/>
  <c r="H30" i="14"/>
  <c r="H17" i="14"/>
  <c r="H18" i="14"/>
  <c r="H32" i="14"/>
  <c r="H16" i="14"/>
  <c r="H12" i="14"/>
  <c r="H8" i="14"/>
  <c r="H7" i="14"/>
  <c r="H6" i="14"/>
  <c r="H11" i="14"/>
  <c r="H10" i="14"/>
  <c r="H25" i="14"/>
  <c r="H9" i="14"/>
  <c r="H13" i="14"/>
  <c r="H19" i="14"/>
  <c r="H21" i="14"/>
  <c r="H22" i="14"/>
  <c r="H23" i="14"/>
  <c r="H28" i="14"/>
  <c r="H29" i="14"/>
  <c r="H33" i="14"/>
  <c r="H35" i="14"/>
  <c r="H39" i="14"/>
  <c r="H44" i="14"/>
  <c r="B31" i="14"/>
  <c r="H31" i="14" l="1"/>
  <c r="H24" i="14"/>
  <c r="H20" i="14"/>
  <c r="H15" i="14" s="1"/>
  <c r="B24" i="14"/>
  <c r="B15" i="14"/>
  <c r="H5" i="14"/>
  <c r="H4" i="14" s="1"/>
  <c r="B4" i="14"/>
  <c r="H3" i="14" l="1"/>
  <c r="B3" i="14"/>
  <c r="H35" i="7" l="1"/>
  <c r="G35" i="7"/>
  <c r="F35" i="7"/>
  <c r="E35" i="7"/>
  <c r="D35" i="7"/>
  <c r="C35" i="7"/>
  <c r="K47" i="5" l="1"/>
  <c r="K44" i="5" l="1"/>
  <c r="K46" i="5"/>
  <c r="K45" i="5"/>
  <c r="K43" i="5"/>
  <c r="O28" i="5"/>
  <c r="O26" i="5"/>
  <c r="O25" i="5"/>
  <c r="O19" i="5"/>
  <c r="O17" i="5"/>
  <c r="O16" i="5"/>
  <c r="O15" i="5"/>
  <c r="O8" i="5"/>
  <c r="O5" i="5"/>
  <c r="O4" i="5"/>
  <c r="O3" i="5"/>
  <c r="F74" i="5"/>
  <c r="F73" i="5"/>
  <c r="F71" i="5"/>
  <c r="F70" i="5"/>
  <c r="F63" i="5"/>
  <c r="F61" i="5"/>
  <c r="F60" i="5"/>
  <c r="F59" i="5"/>
  <c r="E59" i="5"/>
  <c r="E60" i="5"/>
  <c r="E61" i="5"/>
  <c r="E63" i="5"/>
  <c r="E70" i="5"/>
  <c r="E71" i="5"/>
  <c r="E73" i="5"/>
  <c r="E74" i="5"/>
  <c r="F58" i="5" l="1"/>
  <c r="F62" i="5"/>
  <c r="F72" i="5"/>
  <c r="F2" i="5"/>
  <c r="E2" i="5"/>
  <c r="E11" i="5" s="1"/>
  <c r="F39" i="5" l="1"/>
  <c r="F49" i="5"/>
  <c r="F37" i="5"/>
  <c r="F48" i="5"/>
  <c r="F38" i="5"/>
  <c r="F52" i="5"/>
  <c r="F42" i="5"/>
  <c r="F41" i="5"/>
  <c r="F51" i="5"/>
  <c r="F40" i="5"/>
  <c r="F50" i="5"/>
  <c r="J47" i="5"/>
  <c r="F11" i="5"/>
  <c r="I35" i="7"/>
  <c r="J46" i="5" l="1"/>
  <c r="J45" i="5"/>
  <c r="J44" i="5"/>
  <c r="J43" i="5"/>
  <c r="F55" i="5"/>
  <c r="F54" i="5" s="1"/>
  <c r="K37" i="5" l="1"/>
  <c r="J14" i="14" l="1"/>
  <c r="O14" i="14"/>
  <c r="K14" i="14" l="1"/>
  <c r="K30" i="14"/>
  <c r="N28" i="5" l="1"/>
  <c r="N15" i="5"/>
  <c r="N29" i="5" l="1"/>
  <c r="N17" i="5"/>
  <c r="N25" i="5"/>
  <c r="N19" i="5"/>
  <c r="N26" i="5"/>
  <c r="N9" i="5"/>
  <c r="N4" i="5"/>
  <c r="N16" i="5"/>
  <c r="N8" i="5"/>
  <c r="N5" i="5"/>
  <c r="K39" i="5" l="1"/>
  <c r="K51" i="5"/>
  <c r="K40" i="5"/>
  <c r="K50" i="5"/>
  <c r="K49" i="5"/>
  <c r="K42" i="5"/>
  <c r="K38" i="5"/>
  <c r="K52" i="5"/>
  <c r="K48" i="5"/>
  <c r="K41" i="5"/>
  <c r="K55" i="5" l="1"/>
  <c r="K54" i="5" s="1"/>
  <c r="N18" i="5" l="1"/>
  <c r="D27" i="5"/>
  <c r="E72" i="5" s="1"/>
  <c r="C27" i="5"/>
  <c r="B27" i="5"/>
  <c r="O27" i="5"/>
  <c r="E62" i="5"/>
  <c r="O18" i="5"/>
  <c r="D14" i="5"/>
  <c r="E58" i="5" s="1"/>
  <c r="C14" i="5"/>
  <c r="B14" i="5"/>
  <c r="O14" i="5"/>
  <c r="O7" i="5"/>
  <c r="D4" i="5"/>
  <c r="C4" i="5"/>
  <c r="B3" i="5"/>
  <c r="Y27" i="5"/>
  <c r="X27" i="5"/>
  <c r="W27" i="5"/>
  <c r="V27" i="5"/>
  <c r="U27" i="5"/>
  <c r="T27" i="5"/>
  <c r="S27" i="5"/>
  <c r="R27" i="5"/>
  <c r="Q27" i="5"/>
  <c r="Y14" i="5"/>
  <c r="X14" i="5"/>
  <c r="W14" i="5"/>
  <c r="V14" i="5"/>
  <c r="U14" i="5"/>
  <c r="T14" i="5"/>
  <c r="S14" i="5"/>
  <c r="R14" i="5"/>
  <c r="Q14" i="5"/>
  <c r="Y7" i="5"/>
  <c r="N7" i="5" s="1"/>
  <c r="X7" i="5"/>
  <c r="W7" i="5"/>
  <c r="V7" i="5"/>
  <c r="U7" i="5"/>
  <c r="T7" i="5"/>
  <c r="S7" i="5"/>
  <c r="R7" i="5"/>
  <c r="Q7" i="5"/>
  <c r="Y3" i="5"/>
  <c r="N3" i="5" s="1"/>
  <c r="X3" i="5"/>
  <c r="W3" i="5"/>
  <c r="V3" i="5"/>
  <c r="U3" i="5"/>
  <c r="T3" i="5"/>
  <c r="S3" i="5"/>
  <c r="R3" i="5"/>
  <c r="Q3" i="5"/>
  <c r="V72" i="5" l="1"/>
  <c r="W58" i="5"/>
  <c r="U58" i="5"/>
  <c r="V58" i="5"/>
  <c r="U72" i="5"/>
  <c r="N27" i="5"/>
  <c r="Y72" i="5"/>
  <c r="Z72" i="5"/>
  <c r="X58" i="5"/>
  <c r="W72" i="5"/>
  <c r="N14" i="5"/>
  <c r="Y58" i="5"/>
  <c r="Z58" i="5"/>
  <c r="X72" i="5"/>
  <c r="S58" i="5"/>
  <c r="T58" i="5"/>
  <c r="T72" i="5"/>
  <c r="S72" i="5"/>
  <c r="X2" i="5"/>
  <c r="X11" i="5" s="1"/>
  <c r="T2" i="5"/>
  <c r="T11" i="5" s="1"/>
  <c r="U2" i="5"/>
  <c r="U11" i="5" s="1"/>
  <c r="S2" i="5"/>
  <c r="S11" i="5" s="1"/>
  <c r="W2" i="5"/>
  <c r="D2" i="5"/>
  <c r="D11" i="5" s="1"/>
  <c r="D13" i="5"/>
  <c r="D47" i="5" s="1"/>
  <c r="Q2" i="5"/>
  <c r="Q11" i="5" s="1"/>
  <c r="O13" i="5"/>
  <c r="B13" i="5"/>
  <c r="B47" i="5" s="1"/>
  <c r="Q13" i="5"/>
  <c r="Q47" i="5" s="1"/>
  <c r="U13" i="5"/>
  <c r="T13" i="5"/>
  <c r="T47" i="5" s="1"/>
  <c r="X13" i="5"/>
  <c r="R2" i="5"/>
  <c r="R11" i="5" s="1"/>
  <c r="V2" i="5"/>
  <c r="C13" i="5"/>
  <c r="C47" i="5" s="1"/>
  <c r="Y2" i="5"/>
  <c r="N2" i="5" s="1"/>
  <c r="B2" i="5"/>
  <c r="B11" i="5" s="1"/>
  <c r="Y13" i="5"/>
  <c r="V13" i="5"/>
  <c r="S13" i="5"/>
  <c r="W13" i="5"/>
  <c r="R13" i="5"/>
  <c r="R47" i="5" s="1"/>
  <c r="C2" i="5"/>
  <c r="C11" i="5" s="1"/>
  <c r="W47" i="5" l="1"/>
  <c r="W57" i="5"/>
  <c r="X47" i="5"/>
  <c r="X57" i="5"/>
  <c r="V47" i="5"/>
  <c r="V57" i="5"/>
  <c r="Y47" i="5"/>
  <c r="Y57" i="5"/>
  <c r="Z57" i="5"/>
  <c r="U47" i="5"/>
  <c r="U57" i="5"/>
  <c r="S47" i="5"/>
  <c r="T57" i="5"/>
  <c r="S57" i="5"/>
  <c r="Q45" i="5"/>
  <c r="Q46" i="5"/>
  <c r="V45" i="5"/>
  <c r="V46" i="5"/>
  <c r="V44" i="5"/>
  <c r="V43" i="5"/>
  <c r="U44" i="5"/>
  <c r="U45" i="5"/>
  <c r="U46" i="5"/>
  <c r="U43" i="5"/>
  <c r="S44" i="5"/>
  <c r="S45" i="5"/>
  <c r="S46" i="5"/>
  <c r="S43" i="5"/>
  <c r="D43" i="5"/>
  <c r="D46" i="5"/>
  <c r="D44" i="5"/>
  <c r="D45" i="5"/>
  <c r="C46" i="5"/>
  <c r="C44" i="5"/>
  <c r="C45" i="5"/>
  <c r="C43" i="5"/>
  <c r="X45" i="5"/>
  <c r="X44" i="5"/>
  <c r="X46" i="5"/>
  <c r="X43" i="5"/>
  <c r="T44" i="5"/>
  <c r="T45" i="5"/>
  <c r="T46" i="5"/>
  <c r="T43" i="5"/>
  <c r="N13" i="5"/>
  <c r="Y45" i="5"/>
  <c r="Y46" i="5"/>
  <c r="Y44" i="5"/>
  <c r="Y43" i="5"/>
  <c r="B44" i="5"/>
  <c r="B46" i="5"/>
  <c r="B45" i="5"/>
  <c r="B43" i="5"/>
  <c r="R44" i="5"/>
  <c r="R45" i="5"/>
  <c r="R46" i="5"/>
  <c r="R43" i="5"/>
  <c r="W46" i="5"/>
  <c r="W44" i="5"/>
  <c r="W45" i="5"/>
  <c r="W43" i="5"/>
  <c r="O2" i="5"/>
  <c r="E48" i="5"/>
  <c r="E42" i="5"/>
  <c r="E41" i="5"/>
  <c r="E49" i="5"/>
  <c r="E40" i="5"/>
  <c r="E38" i="5"/>
  <c r="E57" i="5"/>
  <c r="E39" i="5"/>
  <c r="E51" i="5"/>
  <c r="E50" i="5"/>
  <c r="E52" i="5"/>
  <c r="E37" i="5"/>
  <c r="F57" i="5"/>
  <c r="W11" i="5"/>
  <c r="V11" i="5"/>
  <c r="Y11" i="5"/>
  <c r="N11" i="5" s="1"/>
  <c r="E55" i="5" l="1"/>
  <c r="E54" i="5" s="1"/>
  <c r="X32" i="5" l="1"/>
  <c r="X37" i="5" l="1"/>
  <c r="X41" i="5" l="1"/>
  <c r="X49" i="5"/>
  <c r="X42" i="5"/>
  <c r="X38" i="5"/>
  <c r="X50" i="5"/>
  <c r="X52" i="5"/>
  <c r="X48" i="5"/>
  <c r="X39" i="5"/>
  <c r="X51" i="5"/>
  <c r="X40" i="5"/>
  <c r="X55" i="5" l="1"/>
  <c r="X54" i="5" s="1"/>
  <c r="Q74" i="5" l="1"/>
  <c r="Q73" i="5"/>
  <c r="Q71" i="5"/>
  <c r="Q70" i="5"/>
  <c r="Q63" i="5"/>
  <c r="Q61" i="5"/>
  <c r="Q60" i="5"/>
  <c r="Q59" i="5"/>
  <c r="K44" i="14" l="1"/>
  <c r="K37" i="14" l="1"/>
  <c r="K22" i="14"/>
  <c r="K31" i="14"/>
  <c r="K10" i="14"/>
  <c r="K4" i="14"/>
  <c r="K35" i="14"/>
  <c r="K17" i="14"/>
  <c r="K24" i="14"/>
  <c r="K41" i="14"/>
  <c r="K19" i="14"/>
  <c r="K25" i="14"/>
  <c r="K16" i="14"/>
  <c r="K5" i="14"/>
  <c r="K43" i="14"/>
  <c r="K38" i="14"/>
  <c r="K20" i="14"/>
  <c r="K18" i="14"/>
  <c r="K11" i="14"/>
  <c r="K12" i="14"/>
  <c r="K39" i="14"/>
  <c r="K26" i="14"/>
  <c r="K15" i="14"/>
  <c r="K21" i="14"/>
  <c r="K34" i="14"/>
  <c r="K23" i="14"/>
  <c r="K33" i="14"/>
  <c r="K42" i="14"/>
  <c r="K29" i="14"/>
  <c r="K13" i="14"/>
  <c r="K6" i="14"/>
  <c r="K27" i="14"/>
  <c r="K8" i="14"/>
  <c r="K9" i="14"/>
  <c r="K7" i="14"/>
  <c r="K28" i="14"/>
  <c r="K32" i="14"/>
  <c r="K36" i="14"/>
  <c r="K40" i="14"/>
  <c r="K3" i="14" l="1"/>
  <c r="Y32" i="5" l="1"/>
  <c r="W32" i="5"/>
  <c r="V32" i="5"/>
  <c r="U32" i="5"/>
  <c r="T32" i="5"/>
  <c r="S32" i="5"/>
  <c r="R32" i="5"/>
  <c r="Q32" i="5"/>
  <c r="F77" i="5"/>
  <c r="O32" i="5"/>
  <c r="N31" i="5"/>
  <c r="F76" i="5"/>
  <c r="O31" i="5"/>
  <c r="V77" i="5" l="1"/>
  <c r="U77" i="5"/>
  <c r="W77" i="5"/>
  <c r="X77" i="5"/>
  <c r="N32" i="5"/>
  <c r="Y77" i="5"/>
  <c r="Z77" i="5"/>
  <c r="T77" i="5"/>
  <c r="S77" i="5"/>
  <c r="Q77" i="5"/>
  <c r="R74" i="5"/>
  <c r="R73" i="5"/>
  <c r="R71" i="5"/>
  <c r="R70" i="5"/>
  <c r="R63" i="5"/>
  <c r="R61" i="5"/>
  <c r="R60" i="5"/>
  <c r="R59" i="5"/>
  <c r="R77" i="5"/>
  <c r="R72" i="5" l="1"/>
  <c r="U50" i="5"/>
  <c r="U52" i="5" l="1"/>
  <c r="U48" i="5"/>
  <c r="U38" i="5"/>
  <c r="U39" i="5"/>
  <c r="U40" i="5"/>
  <c r="U41" i="5"/>
  <c r="U42" i="5"/>
  <c r="U49" i="5"/>
  <c r="U37" i="5"/>
  <c r="U51" i="5"/>
  <c r="N34" i="5"/>
  <c r="N33" i="5"/>
  <c r="U55" i="5" l="1"/>
  <c r="U54" i="5" s="1"/>
  <c r="R39" i="5"/>
  <c r="R58" i="5"/>
  <c r="R62" i="5"/>
  <c r="R52" i="5" l="1"/>
  <c r="R48" i="5"/>
  <c r="Y48" i="5"/>
  <c r="Y41" i="5"/>
  <c r="R40" i="5"/>
  <c r="R51" i="5"/>
  <c r="Y49" i="5"/>
  <c r="Y42" i="5"/>
  <c r="Y38" i="5"/>
  <c r="Y52" i="5"/>
  <c r="Y39" i="5"/>
  <c r="Y40" i="5"/>
  <c r="Y37" i="5"/>
  <c r="R37" i="5"/>
  <c r="R38" i="5"/>
  <c r="R49" i="5"/>
  <c r="R50" i="5"/>
  <c r="R57" i="5"/>
  <c r="Y50" i="5"/>
  <c r="Y51" i="5"/>
  <c r="R41" i="5"/>
  <c r="R42" i="5"/>
  <c r="T52" i="5"/>
  <c r="Q52" i="5"/>
  <c r="Q50" i="5"/>
  <c r="Q48" i="5"/>
  <c r="Q41" i="5"/>
  <c r="Q39" i="5"/>
  <c r="Q37" i="5"/>
  <c r="Q51" i="5"/>
  <c r="Q49" i="5"/>
  <c r="Q42" i="5"/>
  <c r="Q40" i="5"/>
  <c r="Q38" i="5"/>
  <c r="O33" i="5"/>
  <c r="O34" i="5"/>
  <c r="T49" i="5" l="1"/>
  <c r="T48" i="5"/>
  <c r="T40" i="5"/>
  <c r="R55" i="5"/>
  <c r="R54" i="5" s="1"/>
  <c r="J41" i="5"/>
  <c r="J37" i="5"/>
  <c r="J49" i="5"/>
  <c r="J48" i="5"/>
  <c r="J42" i="5"/>
  <c r="J40" i="5"/>
  <c r="J38" i="5"/>
  <c r="J50" i="5"/>
  <c r="J52" i="5"/>
  <c r="J51" i="5"/>
  <c r="J39" i="5"/>
  <c r="Y55" i="5"/>
  <c r="Y54" i="5" s="1"/>
  <c r="T50" i="5"/>
  <c r="T41" i="5"/>
  <c r="T38" i="5"/>
  <c r="T37" i="5"/>
  <c r="T42" i="5"/>
  <c r="T39" i="5"/>
  <c r="T51" i="5"/>
  <c r="Q55" i="5"/>
  <c r="Q54" i="5" s="1"/>
  <c r="S39" i="5"/>
  <c r="S49" i="5"/>
  <c r="S42" i="5"/>
  <c r="S38" i="5"/>
  <c r="S51" i="5"/>
  <c r="S52" i="5"/>
  <c r="S48" i="5"/>
  <c r="S41" i="5"/>
  <c r="S37" i="5"/>
  <c r="S40" i="5"/>
  <c r="S50" i="5"/>
  <c r="V52" i="5"/>
  <c r="V48" i="5"/>
  <c r="V39" i="5"/>
  <c r="V49" i="5"/>
  <c r="V42" i="5"/>
  <c r="V38" i="5"/>
  <c r="V51" i="5"/>
  <c r="V40" i="5"/>
  <c r="W52" i="5"/>
  <c r="W48" i="5"/>
  <c r="W39" i="5"/>
  <c r="W51" i="5"/>
  <c r="W49" i="5"/>
  <c r="W42" i="5"/>
  <c r="W40" i="5"/>
  <c r="W38" i="5"/>
  <c r="W50" i="5"/>
  <c r="W37" i="5"/>
  <c r="V41" i="5"/>
  <c r="V50" i="5"/>
  <c r="W41" i="5"/>
  <c r="V37" i="5"/>
  <c r="D74" i="5"/>
  <c r="C74" i="5"/>
  <c r="D73" i="5"/>
  <c r="C73" i="5"/>
  <c r="D71" i="5"/>
  <c r="C71" i="5"/>
  <c r="D70" i="5"/>
  <c r="C70" i="5"/>
  <c r="D63" i="5"/>
  <c r="C63" i="5"/>
  <c r="D61" i="5"/>
  <c r="C61" i="5"/>
  <c r="D60" i="5"/>
  <c r="C60" i="5"/>
  <c r="D59" i="5"/>
  <c r="C59" i="5"/>
  <c r="T55" i="5" l="1"/>
  <c r="T54" i="5" s="1"/>
  <c r="J55" i="5"/>
  <c r="J54" i="5" s="1"/>
  <c r="W55" i="5"/>
  <c r="W54" i="5" s="1"/>
  <c r="V55" i="5"/>
  <c r="V54" i="5" s="1"/>
  <c r="S55" i="5"/>
  <c r="S54" i="5" s="1"/>
  <c r="Q62" i="5" l="1"/>
  <c r="Q58" i="5"/>
  <c r="Q72" i="5"/>
  <c r="D51" i="5"/>
  <c r="D72" i="5"/>
  <c r="D62" i="5"/>
  <c r="C58" i="5"/>
  <c r="C72" i="5"/>
  <c r="C62" i="5"/>
  <c r="D58" i="5"/>
  <c r="P14" i="14"/>
  <c r="J16" i="14"/>
  <c r="B51" i="5" l="1"/>
  <c r="D37" i="5"/>
  <c r="D39" i="5"/>
  <c r="D41" i="5"/>
  <c r="D40" i="5"/>
  <c r="Q57" i="5"/>
  <c r="D50" i="5"/>
  <c r="D38" i="5"/>
  <c r="D42" i="5"/>
  <c r="J30" i="14"/>
  <c r="J18" i="14"/>
  <c r="B41" i="5"/>
  <c r="D49" i="5"/>
  <c r="D48" i="5"/>
  <c r="D52" i="5"/>
  <c r="C50" i="5"/>
  <c r="C37" i="5"/>
  <c r="C52" i="5"/>
  <c r="C41" i="5"/>
  <c r="C39" i="5"/>
  <c r="C42" i="5"/>
  <c r="C49" i="5"/>
  <c r="C40" i="5"/>
  <c r="C38" i="5"/>
  <c r="C51" i="5"/>
  <c r="D57" i="5"/>
  <c r="C48" i="5"/>
  <c r="B42" i="5"/>
  <c r="B50" i="5"/>
  <c r="B49" i="5"/>
  <c r="B48" i="5"/>
  <c r="B38" i="5"/>
  <c r="B52" i="5"/>
  <c r="B39" i="5"/>
  <c r="B37" i="5"/>
  <c r="B40" i="5"/>
  <c r="C57" i="5"/>
  <c r="E76" i="5"/>
  <c r="J44" i="14"/>
  <c r="J9" i="14"/>
  <c r="P41" i="14"/>
  <c r="J37" i="14"/>
  <c r="O42" i="14"/>
  <c r="J19" i="14"/>
  <c r="J21" i="14"/>
  <c r="J8" i="14"/>
  <c r="J20" i="14"/>
  <c r="O30" i="14"/>
  <c r="J17" i="14"/>
  <c r="J33" i="14"/>
  <c r="J28" i="14"/>
  <c r="J13" i="14"/>
  <c r="J15" i="14"/>
  <c r="J7" i="14"/>
  <c r="J42" i="14"/>
  <c r="J40" i="14"/>
  <c r="J23" i="14"/>
  <c r="J31" i="14"/>
  <c r="J41" i="14"/>
  <c r="J35" i="14"/>
  <c r="J26" i="14"/>
  <c r="J36" i="14"/>
  <c r="J11" i="14"/>
  <c r="J22" i="14"/>
  <c r="J29" i="14"/>
  <c r="J32" i="14"/>
  <c r="J27" i="14"/>
  <c r="P18" i="14"/>
  <c r="J34" i="14"/>
  <c r="J12" i="14"/>
  <c r="J6" i="14"/>
  <c r="J39" i="14"/>
  <c r="P17" i="14"/>
  <c r="J5" i="14"/>
  <c r="J38" i="14"/>
  <c r="J25" i="14"/>
  <c r="J10" i="14"/>
  <c r="J43" i="14"/>
  <c r="P15" i="14"/>
  <c r="J4" i="14"/>
  <c r="J24" i="14"/>
  <c r="O12" i="14"/>
  <c r="O39" i="14"/>
  <c r="O32" i="14"/>
  <c r="O31" i="14"/>
  <c r="O15" i="14"/>
  <c r="O10" i="14"/>
  <c r="O5" i="14"/>
  <c r="O16" i="14"/>
  <c r="O38" i="14"/>
  <c r="O34" i="14"/>
  <c r="O41" i="14"/>
  <c r="O25" i="14"/>
  <c r="O8" i="14"/>
  <c r="O26" i="14"/>
  <c r="O35" i="14"/>
  <c r="O44" i="14"/>
  <c r="O28" i="14"/>
  <c r="O11" i="14"/>
  <c r="O19" i="14"/>
  <c r="O37" i="14"/>
  <c r="O21" i="14"/>
  <c r="O4" i="14"/>
  <c r="O13" i="14"/>
  <c r="O40" i="14"/>
  <c r="O24" i="14"/>
  <c r="O7" i="14"/>
  <c r="O22" i="14"/>
  <c r="O9" i="14"/>
  <c r="O23" i="14"/>
  <c r="O29" i="14"/>
  <c r="O27" i="14"/>
  <c r="O33" i="14"/>
  <c r="O17" i="14"/>
  <c r="O18" i="14"/>
  <c r="O43" i="14"/>
  <c r="O36" i="14"/>
  <c r="O20" i="14"/>
  <c r="O6" i="14"/>
  <c r="P37" i="14"/>
  <c r="P4" i="14"/>
  <c r="P35" i="14"/>
  <c r="P25" i="14"/>
  <c r="P26" i="14"/>
  <c r="P23" i="14"/>
  <c r="P11" i="14"/>
  <c r="P7" i="14"/>
  <c r="P12" i="14"/>
  <c r="P13" i="14"/>
  <c r="P43" i="14"/>
  <c r="P10" i="14"/>
  <c r="P32" i="14"/>
  <c r="P24" i="14"/>
  <c r="P38" i="14"/>
  <c r="P31" i="14"/>
  <c r="P19" i="14"/>
  <c r="P28" i="14"/>
  <c r="P8" i="14"/>
  <c r="P42" i="14"/>
  <c r="P9" i="14"/>
  <c r="P39" i="14"/>
  <c r="P6" i="14"/>
  <c r="P16" i="14"/>
  <c r="P5" i="14"/>
  <c r="P33" i="14"/>
  <c r="P34" i="14"/>
  <c r="P21" i="14"/>
  <c r="P22" i="14"/>
  <c r="P29" i="14"/>
  <c r="P30" i="14"/>
  <c r="P27" i="14"/>
  <c r="P36" i="14"/>
  <c r="P44" i="14"/>
  <c r="P40" i="14"/>
  <c r="P20" i="14"/>
  <c r="D55" i="5" l="1"/>
  <c r="D54" i="5" s="1"/>
  <c r="J3" i="14"/>
  <c r="O3" i="14"/>
  <c r="P3" i="14"/>
  <c r="C55" i="5"/>
  <c r="C54" i="5" s="1"/>
  <c r="B55" i="5"/>
  <c r="B54" i="5" s="1"/>
  <c r="C76" i="5"/>
  <c r="D76" i="5"/>
  <c r="C77" i="5"/>
  <c r="D77" i="5" l="1"/>
  <c r="E77" i="5"/>
  <c r="Q44" i="5"/>
  <c r="Q33" i="5"/>
  <c r="Q65" i="5"/>
  <c r="Q20" i="5"/>
  <c r="Q31" i="5" s="1"/>
  <c r="R65" i="5"/>
  <c r="Q64" i="5" l="1"/>
  <c r="R64" i="5"/>
  <c r="Q43" i="5"/>
  <c r="R76" i="5"/>
  <c r="Q76" i="5"/>
</calcChain>
</file>

<file path=xl/sharedStrings.xml><?xml version="1.0" encoding="utf-8"?>
<sst xmlns="http://schemas.openxmlformats.org/spreadsheetml/2006/main" count="993" uniqueCount="285">
  <si>
    <t>IND AS</t>
  </si>
  <si>
    <t>ASSETS (₹ Cr)</t>
  </si>
  <si>
    <t>FY18</t>
  </si>
  <si>
    <t>FY19</t>
  </si>
  <si>
    <t>FY20</t>
  </si>
  <si>
    <t>FY21</t>
  </si>
  <si>
    <t>FY22</t>
  </si>
  <si>
    <t>Financial Assets</t>
  </si>
  <si>
    <t>(a)</t>
  </si>
  <si>
    <t>Cash and Bank Balances</t>
  </si>
  <si>
    <t>(b)</t>
  </si>
  <si>
    <t>Receivables</t>
  </si>
  <si>
    <t>(c)</t>
  </si>
  <si>
    <t>Loan Assets</t>
  </si>
  <si>
    <t>(d)</t>
  </si>
  <si>
    <t>Investments</t>
  </si>
  <si>
    <t>(e)</t>
  </si>
  <si>
    <t>Other financial assets</t>
  </si>
  <si>
    <t> Total Financial Assets (A)</t>
  </si>
  <si>
    <t>Non-Financial Assets</t>
  </si>
  <si>
    <t>Current &amp; Deferred tax assets (Net)</t>
  </si>
  <si>
    <t>Property, Plant and Equipment etc.</t>
  </si>
  <si>
    <t>Other non-financial assets</t>
  </si>
  <si>
    <t>Total Non-Finance Assets (B)</t>
  </si>
  <si>
    <t>Total Assets (A)+(B)</t>
  </si>
  <si>
    <t>LIABILITIES AND EQUITY (₹ Cr)</t>
  </si>
  <si>
    <t>Financial Liabilities</t>
  </si>
  <si>
    <t>Payables</t>
  </si>
  <si>
    <t>Borrowings</t>
  </si>
  <si>
    <t>Other financial liabilities</t>
  </si>
  <si>
    <t> Total Financial Liabilities (A)</t>
  </si>
  <si>
    <t>Non-Financial Liabilities (B)</t>
  </si>
  <si>
    <t>Equity</t>
  </si>
  <si>
    <t> (b)</t>
  </si>
  <si>
    <t>IIFL Finance (Consolidated)</t>
  </si>
  <si>
    <t>Q1FY23</t>
  </si>
  <si>
    <t>Loan AUM (₹ Cr)</t>
  </si>
  <si>
    <t>Loan Book (Ind AS Balance sheet)</t>
  </si>
  <si>
    <t xml:space="preserve"> - Using risk capital</t>
  </si>
  <si>
    <t xml:space="preserve"> - Securitized</t>
  </si>
  <si>
    <t>Off book assets</t>
  </si>
  <si>
    <t xml:space="preserve"> - Assigned assets</t>
  </si>
  <si>
    <t>Home Loan</t>
  </si>
  <si>
    <t>Gold Loan</t>
  </si>
  <si>
    <t>Commercial Real Estate</t>
  </si>
  <si>
    <t>Capital Market</t>
  </si>
  <si>
    <t>IIFL Home Finance</t>
  </si>
  <si>
    <t>IIFL Samasta</t>
  </si>
  <si>
    <t>IIFL Finance - Standalone</t>
  </si>
  <si>
    <t>MFI</t>
  </si>
  <si>
    <t>Q3FY23</t>
  </si>
  <si>
    <t>Q2FY23</t>
  </si>
  <si>
    <t>Q4FY22</t>
  </si>
  <si>
    <t>Q3FY22</t>
  </si>
  <si>
    <t>Q2FY22</t>
  </si>
  <si>
    <t>Q1FY22</t>
  </si>
  <si>
    <t>Core Products</t>
  </si>
  <si>
    <t>Synergistic Products</t>
  </si>
  <si>
    <t>Construction Finance</t>
  </si>
  <si>
    <t>AUM mix (₹ Cr)</t>
  </si>
  <si>
    <t>Micro LAP</t>
  </si>
  <si>
    <t>AUM mix (%)</t>
  </si>
  <si>
    <t>AUM Growth (%)</t>
  </si>
  <si>
    <t>Rs In Cr</t>
  </si>
  <si>
    <t>Tier I</t>
  </si>
  <si>
    <t>Tier II</t>
  </si>
  <si>
    <t>Tier I Capital (Net Owned Funds)</t>
  </si>
  <si>
    <t>Tier II Capital</t>
  </si>
  <si>
    <t>Total Capital</t>
  </si>
  <si>
    <t xml:space="preserve">AUM (₹ Cr) </t>
  </si>
  <si>
    <t>Core Biz</t>
  </si>
  <si>
    <t>PAN India</t>
  </si>
  <si>
    <t>North</t>
  </si>
  <si>
    <t>DELHI</t>
  </si>
  <si>
    <t>UTTAR PRADESH</t>
  </si>
  <si>
    <t>RAJASTHAN</t>
  </si>
  <si>
    <t>HARYANA</t>
  </si>
  <si>
    <t>PUNJAB</t>
  </si>
  <si>
    <t>CHANDIGARH</t>
  </si>
  <si>
    <t>UTTARAKHAND</t>
  </si>
  <si>
    <t>HIMACHAL PRADESH</t>
  </si>
  <si>
    <t>JAMMU AND KASHMIR</t>
  </si>
  <si>
    <t>South</t>
  </si>
  <si>
    <t>KARNATAKA</t>
  </si>
  <si>
    <t>TELANGANA</t>
  </si>
  <si>
    <t>TAMIL NADU</t>
  </si>
  <si>
    <t>ANDHRA PRADESH</t>
  </si>
  <si>
    <t>KERALA</t>
  </si>
  <si>
    <t>PUDUCHERRY</t>
  </si>
  <si>
    <t>ANDAMAN AND NICOBAR</t>
  </si>
  <si>
    <t>LAKSHADWEEP</t>
  </si>
  <si>
    <t>West</t>
  </si>
  <si>
    <t>MAHARASHTRA</t>
  </si>
  <si>
    <t>GUJARAT</t>
  </si>
  <si>
    <t>MADHYA PRADESH</t>
  </si>
  <si>
    <t>GOA</t>
  </si>
  <si>
    <t>DADRA AND NAGAR HAVELI</t>
  </si>
  <si>
    <t>DAMAN AND DIU</t>
  </si>
  <si>
    <t>East</t>
  </si>
  <si>
    <t>WEST BENGAL</t>
  </si>
  <si>
    <t>BIHAR</t>
  </si>
  <si>
    <t>ODISHA</t>
  </si>
  <si>
    <t>CHHATTISGARH</t>
  </si>
  <si>
    <t>ASSAM</t>
  </si>
  <si>
    <t>JHARKHAND</t>
  </si>
  <si>
    <t>TRIPURA</t>
  </si>
  <si>
    <t>MANIPUR</t>
  </si>
  <si>
    <t>MEGHALAYA</t>
  </si>
  <si>
    <t>NAGALAND</t>
  </si>
  <si>
    <t>ARUNACHAL PRADESH</t>
  </si>
  <si>
    <t>MIZORAM</t>
  </si>
  <si>
    <t>SIKKIM</t>
  </si>
  <si>
    <t>Total Risk Weighted Assets</t>
  </si>
  <si>
    <t>CRAR (IIFL Home Finance)</t>
  </si>
  <si>
    <t>CRAR (IIFL Samasta Finance)</t>
  </si>
  <si>
    <t>CRAR (IIFL Finance Standalone)</t>
  </si>
  <si>
    <t>Loan growth</t>
  </si>
  <si>
    <t>CRAR %</t>
  </si>
  <si>
    <t>LAP</t>
  </si>
  <si>
    <t>Digital Loan</t>
  </si>
  <si>
    <t xml:space="preserve"> - Co-lending</t>
  </si>
  <si>
    <t>CRE as per IR PPT</t>
  </si>
  <si>
    <t>FY23</t>
  </si>
  <si>
    <t>Capital Position</t>
  </si>
  <si>
    <t>Balance Sheet</t>
  </si>
  <si>
    <t>Q4FY23</t>
  </si>
  <si>
    <t>YoY%</t>
  </si>
  <si>
    <t>QoQ%</t>
  </si>
  <si>
    <t>5yr CAGR</t>
  </si>
  <si>
    <t>Q1FY24</t>
  </si>
  <si>
    <t>P&amp;L-Consol</t>
  </si>
  <si>
    <t>IIFL_Consolidated</t>
  </si>
  <si>
    <t>1. Revenue from Operations</t>
  </si>
  <si>
    <t>Interest Income</t>
  </si>
  <si>
    <t>Interest expense</t>
  </si>
  <si>
    <t>Net Interest Income (NII)</t>
  </si>
  <si>
    <t>NII on On-book (A)</t>
  </si>
  <si>
    <t>NII on Off-book (I)</t>
  </si>
  <si>
    <t>Net Gain on dercognition of Financial Instruments under amortised cost category (II)</t>
  </si>
  <si>
    <t>Fees and Commission Income from Off-book assets (III)</t>
  </si>
  <si>
    <t>Income from Off-book assets (I+II+II)</t>
  </si>
  <si>
    <t>Fees and Commission Income - Others (IV)</t>
  </si>
  <si>
    <t>Dividend Income (V)</t>
  </si>
  <si>
    <t>2. Other Income (VI)</t>
  </si>
  <si>
    <t>Total Fund Based Income (A)</t>
  </si>
  <si>
    <t>Total Non Fund Based Income (I+II+III+IV+V+VI)</t>
  </si>
  <si>
    <t>Total Income (1+2) (A)</t>
  </si>
  <si>
    <t>Employee benefits expenses</t>
  </si>
  <si>
    <t>Depreciation, amortisation and impairment</t>
  </si>
  <si>
    <t>Other expenses</t>
  </si>
  <si>
    <t>Total Expenses (B)</t>
  </si>
  <si>
    <t>Operating Profit (A - B)</t>
  </si>
  <si>
    <t>Loan losses &amp; provision</t>
  </si>
  <si>
    <t>Core Profit before tax</t>
  </si>
  <si>
    <t>Net Gain/(Loss) on Fair Value Changes</t>
  </si>
  <si>
    <t>PBT (before exceptional items)</t>
  </si>
  <si>
    <t>Exceptional Items</t>
  </si>
  <si>
    <t>PBT (after exceptional items)</t>
  </si>
  <si>
    <t xml:space="preserve">Provision for taxation </t>
  </si>
  <si>
    <t>Impact of change in the rate of opening deferred tax</t>
  </si>
  <si>
    <t>Profit after tax (Pre-NCI)</t>
  </si>
  <si>
    <t>Non Controlling Interest (NCI)</t>
  </si>
  <si>
    <t>Profit after tax (Post-NCI)</t>
  </si>
  <si>
    <t>OCI</t>
  </si>
  <si>
    <t>Total Comprehensive Income (PAT + OCI)  - (A + B) (Pre NCI)</t>
  </si>
  <si>
    <t>Total Comprehensive Income (PAT + OCI)  - (A + B) (Post NCI)</t>
  </si>
  <si>
    <t>Basic EPS</t>
  </si>
  <si>
    <t>Diluted EPS</t>
  </si>
  <si>
    <t>AUM</t>
  </si>
  <si>
    <t>Loan book</t>
  </si>
  <si>
    <t>Quarterly</t>
  </si>
  <si>
    <t>QoQ %</t>
  </si>
  <si>
    <t>YoY %</t>
  </si>
  <si>
    <t>Q2FY24</t>
  </si>
  <si>
    <t>Off book assets %</t>
  </si>
  <si>
    <t>Gold</t>
  </si>
  <si>
    <t>Ladakh</t>
  </si>
  <si>
    <t>Q3FY24</t>
  </si>
  <si>
    <t>FY24</t>
  </si>
  <si>
    <t>Q4FY24</t>
  </si>
  <si>
    <t>Q1FY25</t>
  </si>
  <si>
    <t>IIFL Samasta Finance</t>
  </si>
  <si>
    <t>P&amp;L-HFC Consol</t>
  </si>
  <si>
    <t>IIFL HFC_Consolidated</t>
  </si>
  <si>
    <t>Net gain/(loss) on derecognition of financial instruments under FVTOCI (II)</t>
  </si>
  <si>
    <t>Employee benefit expenses</t>
  </si>
  <si>
    <t>Profit after tax</t>
  </si>
  <si>
    <t xml:space="preserve">Profit after tax </t>
  </si>
  <si>
    <t>Quarter</t>
  </si>
  <si>
    <t>Annual Trend</t>
  </si>
  <si>
    <t>Quarterly Trend</t>
  </si>
  <si>
    <t>Fund Based Income (A)</t>
  </si>
  <si>
    <t>Non Fund Based Income (I+II+III+IV+V+VI)</t>
  </si>
  <si>
    <t>Total Comprehensive Income</t>
  </si>
  <si>
    <t>P&amp;L-Samasta</t>
  </si>
  <si>
    <t>Other Income (VI)</t>
  </si>
  <si>
    <t>Depreciation, amortisation &amp; impairment</t>
  </si>
  <si>
    <t>P&amp;L-Standalone</t>
  </si>
  <si>
    <t>IIFL_Standalone</t>
  </si>
  <si>
    <t>Stand</t>
  </si>
  <si>
    <t>Consol</t>
  </si>
  <si>
    <t>Net Gain/(Loss) on Fair Value Changes#</t>
  </si>
  <si>
    <t>* Previous period figures have been regrouped/ reclassified to make them comparable with those of current period</t>
  </si>
  <si>
    <t># Net Gain/(Loss) on Fair Value Changes includes gain/(Loss) on associate</t>
  </si>
  <si>
    <t>Fees and Commission Income</t>
  </si>
  <si>
    <t>Q2FY25</t>
  </si>
  <si>
    <t>- Debt Securities</t>
  </si>
  <si>
    <t>- Borrowings (Other than Debt Securities)</t>
  </si>
  <si>
    <t>- Subordinated Liabilities</t>
  </si>
  <si>
    <t>Equity Share Capital</t>
  </si>
  <si>
    <t>Other Equity</t>
  </si>
  <si>
    <t>Shareholder’s Equity (C)</t>
  </si>
  <si>
    <t>Non Controlling Interest (D)</t>
  </si>
  <si>
    <t>Total Liabilities and Equity (A)+(B)+(C)+(D)</t>
  </si>
  <si>
    <t>IIFL Finance</t>
  </si>
  <si>
    <r>
      <t>Average ticket size (</t>
    </r>
    <r>
      <rPr>
        <sz val="10"/>
        <color rgb="FF000000"/>
        <rFont val="Times New Roman"/>
        <family val="1"/>
      </rPr>
      <t>₹</t>
    </r>
    <r>
      <rPr>
        <sz val="10"/>
        <color rgb="FF000000"/>
        <rFont val="Calibri"/>
        <family val="2"/>
      </rPr>
      <t xml:space="preserve"> lakhs)</t>
    </r>
  </si>
  <si>
    <t>Yield %</t>
  </si>
  <si>
    <t>Customer mix</t>
  </si>
  <si>
    <t>Salaried - Formal</t>
  </si>
  <si>
    <t>Salaried - Informal</t>
  </si>
  <si>
    <t>Self-Employed</t>
  </si>
  <si>
    <t>GNPA %</t>
  </si>
  <si>
    <t>Entity-wise update</t>
  </si>
  <si>
    <t>Active Customers (lakhs)</t>
  </si>
  <si>
    <t>Spread %</t>
  </si>
  <si>
    <t>Branches</t>
  </si>
  <si>
    <t>Q3FY25</t>
  </si>
  <si>
    <t>LAP as per IR PPT</t>
  </si>
  <si>
    <t>MSME Secured</t>
  </si>
  <si>
    <t>MSME Loan</t>
  </si>
  <si>
    <t xml:space="preserve">  - MSME Secured</t>
  </si>
  <si>
    <t>Personal Loan</t>
  </si>
  <si>
    <t xml:space="preserve">  - MSME Unsecured</t>
  </si>
  <si>
    <t xml:space="preserve">  - Supply Chain Finance</t>
  </si>
  <si>
    <t>MSME Unsecured</t>
  </si>
  <si>
    <t>SCF</t>
  </si>
  <si>
    <t>Asset Quality</t>
  </si>
  <si>
    <t>IIFL Finance - Consolidated</t>
  </si>
  <si>
    <t>Gross NPA on loan book (%)</t>
  </si>
  <si>
    <t>Net NPA on loan book (%)</t>
  </si>
  <si>
    <t>Standard asset provision+SICR (₹ Cr)</t>
  </si>
  <si>
    <t>NPA provision (₹ Cr)</t>
  </si>
  <si>
    <t>Total provision coverage</t>
  </si>
  <si>
    <t>Specific provision coverage</t>
  </si>
  <si>
    <t>GNPA on loan book - Product wise split</t>
  </si>
  <si>
    <t>GNPA on loan book (%)</t>
  </si>
  <si>
    <t>- MSME Secured</t>
  </si>
  <si>
    <t>- MSME Unsecured</t>
  </si>
  <si>
    <t>- Supply Chain Finance</t>
  </si>
  <si>
    <t>Microfinance</t>
  </si>
  <si>
    <t>CRE</t>
  </si>
  <si>
    <t>MSME Secured (IIFL Finance- Consol)</t>
  </si>
  <si>
    <t>Portfolio Yield (%)</t>
  </si>
  <si>
    <t>Disbursements</t>
  </si>
  <si>
    <t>Onboarding ATS (₹ lacs)</t>
  </si>
  <si>
    <t>Supply Chain Finance</t>
  </si>
  <si>
    <t>Product-wise update</t>
  </si>
  <si>
    <t>Home loans</t>
  </si>
  <si>
    <t>Home Loans</t>
  </si>
  <si>
    <t>Branch</t>
  </si>
  <si>
    <t>Salaried and Self Employed Mix (%)</t>
  </si>
  <si>
    <t xml:space="preserve">Self Employed </t>
  </si>
  <si>
    <t xml:space="preserve">Salaried </t>
  </si>
  <si>
    <t>Gold loans</t>
  </si>
  <si>
    <t>Branch presence</t>
  </si>
  <si>
    <t>Tonnage</t>
  </si>
  <si>
    <t>MFI and non-MFI Mix (%)</t>
  </si>
  <si>
    <t>non-MFI</t>
  </si>
  <si>
    <t>FY25</t>
  </si>
  <si>
    <t>Q4FY25</t>
  </si>
  <si>
    <t>Checks</t>
  </si>
  <si>
    <t>Pnl MIS</t>
  </si>
  <si>
    <t>Diff</t>
  </si>
  <si>
    <t>9MFY25</t>
  </si>
  <si>
    <t>9MFY24</t>
  </si>
  <si>
    <t>Q1FY26</t>
  </si>
  <si>
    <t>Q2FY26</t>
  </si>
  <si>
    <t>Q3FY26</t>
  </si>
  <si>
    <t>Income from Assigned Assets</t>
  </si>
  <si>
    <t>Income from Co lending Assets</t>
  </si>
  <si>
    <t>Q4FY26</t>
  </si>
  <si>
    <r>
      <rPr>
        <b/>
        <sz val="12"/>
        <color theme="1"/>
        <rFont val="Calibri"/>
        <family val="2"/>
        <scheme val="minor"/>
      </rPr>
      <t>Geo Presence</t>
    </r>
    <r>
      <rPr>
        <b/>
        <i/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>(as on Q4 FY26)</t>
    </r>
  </si>
  <si>
    <t>FY26</t>
  </si>
  <si>
    <t>Annual</t>
  </si>
  <si>
    <t>12 Monthly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</si>
</sst>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 * #,##0.00_ ;_ * \-#,##0.00_ ;_ * &quot;-&quot;??_ ;_ @_ "/>
    <numFmt numFmtId="164" formatCode="_(* #,##0.00_);_(* \(#,##0.00\);_(* &quot;-&quot;??_);_(@_)"/>
    <numFmt numFmtId="165" formatCode="_ * #,##0_ ;_ * \-#,##0_ ;_ * &quot;-&quot;??_ ;_ @_ "/>
    <numFmt numFmtId="166" formatCode="0.0%"/>
    <numFmt numFmtId="167" formatCode="_ * #,##0.0_ ;_ * \-#,##0.0_ ;_ * &quot;-&quot;??_ ;_ @_ "/>
    <numFmt numFmtId="168" formatCode="0%;[Red]\(0%\)"/>
    <numFmt numFmtId="169" formatCode="0.0%;[Red]\(0.0%\)"/>
    <numFmt numFmtId="170" formatCode="#,##0.0;\(#,##0.0\)"/>
    <numFmt numFmtId="171" formatCode="[Red]0%;\(0%\)"/>
    <numFmt numFmtId="172" formatCode="_ * #,##0.0000_ ;_ * \-#,##0.0000_ ;_ * &quot;-&quot;??_ ;_ @_ "/>
    <numFmt numFmtId="173" formatCode="0%;\(0%\)"/>
    <numFmt numFmtId="174" formatCode="#,##0.0;[Red]\(#,##0.0\)"/>
    <numFmt numFmtId="175" formatCode="0.0"/>
    <numFmt numFmtId="176" formatCode="_ * #,##0.0_ ;_ * \-#,##0.0_ ;_ * &quot;-&quot;?_ ;_ @_ "/>
    <numFmt numFmtId="177" formatCode="#,##0.0000"/>
    <numFmt numFmtId="178" formatCode="_ * #,##0.000000000_ ;_ * \-#,##0.000000000_ ;_ * &quot;-&quot;??_ ;_ @_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8" tint="-0.249977111117893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i/>
      <sz val="10"/>
      <color rgb="FFFFFFFF"/>
      <name val="Calibri"/>
      <family val="2"/>
    </font>
    <font>
      <b/>
      <sz val="10"/>
      <color rgb="FFFFFFFF"/>
      <name val="Calibri"/>
      <family val="2"/>
    </font>
    <font>
      <i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/>
      <right style="thin">
        <color rgb="FFBFBFBF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9">
    <xf numFmtId="0" fontId="0" fillId="0" borderId="0" xfId="0"/>
    <xf numFmtId="0" fontId="5" fillId="2" borderId="5" xfId="0" applyFont="1" applyFill="1" applyBorder="1" applyAlignment="1">
      <alignment horizontal="left" vertical="center" readingOrder="1"/>
    </xf>
    <xf numFmtId="0" fontId="6" fillId="0" borderId="5" xfId="0" applyFont="1" applyBorder="1" applyAlignment="1">
      <alignment horizontal="center" vertical="center" readingOrder="1"/>
    </xf>
    <xf numFmtId="0" fontId="6" fillId="0" borderId="5" xfId="0" applyFont="1" applyBorder="1" applyAlignment="1">
      <alignment horizontal="left" vertical="center" readingOrder="1"/>
    </xf>
    <xf numFmtId="3" fontId="6" fillId="0" borderId="5" xfId="0" applyNumberFormat="1" applyFont="1" applyBorder="1" applyAlignment="1">
      <alignment horizontal="right" vertical="center" readingOrder="1"/>
    </xf>
    <xf numFmtId="3" fontId="6" fillId="0" borderId="6" xfId="0" applyNumberFormat="1" applyFont="1" applyBorder="1" applyAlignment="1">
      <alignment horizontal="right" vertical="center" readingOrder="1"/>
    </xf>
    <xf numFmtId="0" fontId="6" fillId="0" borderId="9" xfId="0" applyFont="1" applyBorder="1" applyAlignment="1">
      <alignment horizontal="left" vertical="center" readingOrder="1"/>
    </xf>
    <xf numFmtId="0" fontId="0" fillId="0" borderId="10" xfId="0" applyBorder="1" applyAlignment="1">
      <alignment vertical="center"/>
    </xf>
    <xf numFmtId="3" fontId="6" fillId="0" borderId="0" xfId="0" applyNumberFormat="1" applyFont="1" applyAlignment="1">
      <alignment horizontal="right" vertical="center" readingOrder="1"/>
    </xf>
    <xf numFmtId="3" fontId="6" fillId="0" borderId="4" xfId="0" applyNumberFormat="1" applyFont="1" applyBorder="1" applyAlignment="1">
      <alignment horizontal="right" vertical="center" readingOrder="1"/>
    </xf>
    <xf numFmtId="0" fontId="5" fillId="5" borderId="5" xfId="0" applyFont="1" applyFill="1" applyBorder="1" applyAlignment="1">
      <alignment horizontal="center" vertical="center" readingOrder="1"/>
    </xf>
    <xf numFmtId="0" fontId="5" fillId="5" borderId="5" xfId="0" applyFont="1" applyFill="1" applyBorder="1" applyAlignment="1">
      <alignment horizontal="left" vertical="center" readingOrder="1"/>
    </xf>
    <xf numFmtId="0" fontId="6" fillId="5" borderId="5" xfId="0" applyFont="1" applyFill="1" applyBorder="1" applyAlignment="1">
      <alignment horizontal="right" vertical="center" readingOrder="1"/>
    </xf>
    <xf numFmtId="0" fontId="5" fillId="5" borderId="4" xfId="0" applyFont="1" applyFill="1" applyBorder="1" applyAlignment="1">
      <alignment horizontal="center" vertical="center" readingOrder="1"/>
    </xf>
    <xf numFmtId="0" fontId="5" fillId="5" borderId="4" xfId="0" applyFont="1" applyFill="1" applyBorder="1" applyAlignment="1">
      <alignment horizontal="left" vertical="center" readingOrder="1"/>
    </xf>
    <xf numFmtId="0" fontId="6" fillId="5" borderId="4" xfId="0" applyFont="1" applyFill="1" applyBorder="1" applyAlignment="1">
      <alignment horizontal="right" vertical="center" readingOrder="1"/>
    </xf>
    <xf numFmtId="0" fontId="4" fillId="3" borderId="8" xfId="0" applyFont="1" applyFill="1" applyBorder="1" applyAlignment="1">
      <alignment horizontal="center" vertical="center" readingOrder="1"/>
    </xf>
    <xf numFmtId="0" fontId="3" fillId="0" borderId="8" xfId="0" applyFont="1" applyBorder="1" applyAlignment="1">
      <alignment horizontal="center"/>
    </xf>
    <xf numFmtId="3" fontId="5" fillId="5" borderId="5" xfId="0" applyNumberFormat="1" applyFont="1" applyFill="1" applyBorder="1" applyAlignment="1">
      <alignment horizontal="right" vertical="center" readingOrder="1"/>
    </xf>
    <xf numFmtId="3" fontId="5" fillId="6" borderId="8" xfId="0" applyNumberFormat="1" applyFont="1" applyFill="1" applyBorder="1" applyAlignment="1">
      <alignment horizontal="right" vertical="center" readingOrder="1"/>
    </xf>
    <xf numFmtId="0" fontId="5" fillId="5" borderId="2" xfId="0" applyFont="1" applyFill="1" applyBorder="1" applyAlignment="1">
      <alignment horizontal="left" vertical="center" readingOrder="1"/>
    </xf>
    <xf numFmtId="0" fontId="6" fillId="5" borderId="8" xfId="0" applyFont="1" applyFill="1" applyBorder="1" applyAlignment="1">
      <alignment horizontal="right" vertical="center" readingOrder="1"/>
    </xf>
    <xf numFmtId="0" fontId="5" fillId="4" borderId="7" xfId="0" applyFont="1" applyFill="1" applyBorder="1" applyAlignment="1">
      <alignment vertical="center" readingOrder="1"/>
    </xf>
    <xf numFmtId="3" fontId="5" fillId="4" borderId="8" xfId="0" applyNumberFormat="1" applyFont="1" applyFill="1" applyBorder="1" applyAlignment="1">
      <alignment horizontal="right" vertical="center" readingOrder="1"/>
    </xf>
    <xf numFmtId="3" fontId="5" fillId="4" borderId="5" xfId="0" applyNumberFormat="1" applyFont="1" applyFill="1" applyBorder="1" applyAlignment="1">
      <alignment horizontal="right" vertical="center" readingOrder="1"/>
    </xf>
    <xf numFmtId="0" fontId="2" fillId="0" borderId="0" xfId="0" applyFont="1"/>
    <xf numFmtId="165" fontId="6" fillId="2" borderId="8" xfId="1" applyNumberFormat="1" applyFont="1" applyFill="1" applyBorder="1" applyAlignment="1">
      <alignment horizontal="center" vertical="center"/>
    </xf>
    <xf numFmtId="9" fontId="6" fillId="2" borderId="8" xfId="2" applyFont="1" applyFill="1" applyBorder="1" applyAlignment="1">
      <alignment horizontal="center" vertical="center"/>
    </xf>
    <xf numFmtId="0" fontId="6" fillId="7" borderId="8" xfId="0" applyFont="1" applyFill="1" applyBorder="1" applyAlignment="1">
      <alignment vertical="center"/>
    </xf>
    <xf numFmtId="165" fontId="6" fillId="7" borderId="8" xfId="1" applyNumberFormat="1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left" vertical="center" indent="1"/>
    </xf>
    <xf numFmtId="0" fontId="6" fillId="7" borderId="8" xfId="0" applyFont="1" applyFill="1" applyBorder="1" applyAlignment="1">
      <alignment horizontal="left" vertical="center"/>
    </xf>
    <xf numFmtId="9" fontId="6" fillId="7" borderId="8" xfId="2" applyFont="1" applyFill="1" applyBorder="1" applyAlignment="1">
      <alignment horizontal="right" vertical="center"/>
    </xf>
    <xf numFmtId="0" fontId="5" fillId="2" borderId="9" xfId="0" applyFont="1" applyFill="1" applyBorder="1" applyAlignment="1">
      <alignment vertical="center"/>
    </xf>
    <xf numFmtId="165" fontId="6" fillId="2" borderId="10" xfId="1" applyNumberFormat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horizontal="center" vertical="center"/>
    </xf>
    <xf numFmtId="166" fontId="3" fillId="0" borderId="8" xfId="2" applyNumberFormat="1" applyFont="1" applyBorder="1" applyAlignment="1">
      <alignment vertical="center"/>
    </xf>
    <xf numFmtId="9" fontId="3" fillId="0" borderId="8" xfId="2" applyFont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4" fillId="3" borderId="8" xfId="0" applyFont="1" applyFill="1" applyBorder="1" applyAlignment="1">
      <alignment horizontal="left" vertical="center" readingOrder="1"/>
    </xf>
    <xf numFmtId="165" fontId="5" fillId="5" borderId="12" xfId="1" applyNumberFormat="1" applyFont="1" applyFill="1" applyBorder="1" applyAlignment="1">
      <alignment horizontal="center" vertical="center"/>
    </xf>
    <xf numFmtId="165" fontId="0" fillId="0" borderId="0" xfId="0" applyNumberFormat="1"/>
    <xf numFmtId="0" fontId="9" fillId="7" borderId="8" xfId="0" applyFont="1" applyFill="1" applyBorder="1" applyAlignment="1">
      <alignment vertical="center"/>
    </xf>
    <xf numFmtId="165" fontId="10" fillId="7" borderId="8" xfId="1" applyNumberFormat="1" applyFont="1" applyFill="1" applyBorder="1" applyAlignment="1">
      <alignment horizontal="center" vertical="center"/>
    </xf>
    <xf numFmtId="0" fontId="10" fillId="7" borderId="8" xfId="0" applyFont="1" applyFill="1" applyBorder="1" applyAlignment="1">
      <alignment horizontal="left" vertical="center" indent="2"/>
    </xf>
    <xf numFmtId="165" fontId="5" fillId="7" borderId="8" xfId="1" applyNumberFormat="1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vertical="center"/>
    </xf>
    <xf numFmtId="165" fontId="5" fillId="7" borderId="12" xfId="1" applyNumberFormat="1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horizontal="left" vertical="center" indent="2"/>
    </xf>
    <xf numFmtId="165" fontId="11" fillId="7" borderId="8" xfId="1" applyNumberFormat="1" applyFont="1" applyFill="1" applyBorder="1" applyAlignment="1">
      <alignment horizontal="center" vertical="center"/>
    </xf>
    <xf numFmtId="0" fontId="12" fillId="0" borderId="0" xfId="0" applyFont="1"/>
    <xf numFmtId="0" fontId="13" fillId="7" borderId="8" xfId="0" applyFont="1" applyFill="1" applyBorder="1" applyAlignment="1">
      <alignment vertical="center"/>
    </xf>
    <xf numFmtId="166" fontId="10" fillId="0" borderId="8" xfId="2" applyNumberFormat="1" applyFont="1" applyBorder="1" applyAlignment="1">
      <alignment vertical="center"/>
    </xf>
    <xf numFmtId="166" fontId="11" fillId="0" borderId="8" xfId="2" applyNumberFormat="1" applyFont="1" applyBorder="1" applyAlignment="1">
      <alignment vertical="center"/>
    </xf>
    <xf numFmtId="9" fontId="10" fillId="0" borderId="8" xfId="2" applyFont="1" applyBorder="1" applyAlignment="1">
      <alignment vertical="center"/>
    </xf>
    <xf numFmtId="9" fontId="10" fillId="0" borderId="8" xfId="2" applyFont="1" applyBorder="1" applyAlignment="1">
      <alignment horizontal="right" vertical="center"/>
    </xf>
    <xf numFmtId="168" fontId="11" fillId="0" borderId="8" xfId="2" applyNumberFormat="1" applyFont="1" applyBorder="1" applyAlignment="1">
      <alignment vertical="center"/>
    </xf>
    <xf numFmtId="166" fontId="7" fillId="0" borderId="8" xfId="2" applyNumberFormat="1" applyFont="1" applyBorder="1" applyAlignment="1">
      <alignment vertical="center"/>
    </xf>
    <xf numFmtId="0" fontId="7" fillId="5" borderId="9" xfId="0" applyFont="1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4" fillId="3" borderId="13" xfId="0" applyFont="1" applyFill="1" applyBorder="1" applyAlignment="1">
      <alignment horizontal="left" vertical="center" readingOrder="1"/>
    </xf>
    <xf numFmtId="0" fontId="4" fillId="3" borderId="14" xfId="0" applyFont="1" applyFill="1" applyBorder="1" applyAlignment="1">
      <alignment horizontal="center" vertical="center" readingOrder="1"/>
    </xf>
    <xf numFmtId="0" fontId="0" fillId="5" borderId="9" xfId="0" applyFill="1" applyBorder="1" applyAlignment="1">
      <alignment vertical="center"/>
    </xf>
    <xf numFmtId="10" fontId="11" fillId="0" borderId="8" xfId="2" applyNumberFormat="1" applyFont="1" applyBorder="1" applyAlignment="1">
      <alignment vertical="center"/>
    </xf>
    <xf numFmtId="165" fontId="5" fillId="2" borderId="10" xfId="1" applyNumberFormat="1" applyFont="1" applyFill="1" applyBorder="1" applyAlignment="1">
      <alignment horizontal="center" vertical="center"/>
    </xf>
    <xf numFmtId="167" fontId="6" fillId="7" borderId="8" xfId="1" applyNumberFormat="1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left" vertical="center" indent="1"/>
    </xf>
    <xf numFmtId="9" fontId="6" fillId="7" borderId="8" xfId="2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left" vertical="center" readingOrder="1"/>
    </xf>
    <xf numFmtId="165" fontId="9" fillId="7" borderId="8" xfId="1" applyNumberFormat="1" applyFont="1" applyFill="1" applyBorder="1" applyAlignment="1">
      <alignment horizontal="center" vertical="center"/>
    </xf>
    <xf numFmtId="0" fontId="15" fillId="0" borderId="0" xfId="0" applyFont="1"/>
    <xf numFmtId="10" fontId="9" fillId="0" borderId="8" xfId="2" applyNumberFormat="1" applyFont="1" applyBorder="1" applyAlignment="1">
      <alignment vertical="center"/>
    </xf>
    <xf numFmtId="9" fontId="5" fillId="7" borderId="8" xfId="2" applyFont="1" applyFill="1" applyBorder="1" applyAlignment="1">
      <alignment horizontal="right" vertical="center"/>
    </xf>
    <xf numFmtId="0" fontId="4" fillId="8" borderId="8" xfId="0" applyFont="1" applyFill="1" applyBorder="1" applyAlignment="1">
      <alignment horizontal="center" vertical="center" readingOrder="1"/>
    </xf>
    <xf numFmtId="0" fontId="4" fillId="8" borderId="0" xfId="0" applyFont="1" applyFill="1" applyAlignment="1">
      <alignment horizontal="center" vertical="center" readingOrder="1"/>
    </xf>
    <xf numFmtId="9" fontId="5" fillId="2" borderId="10" xfId="2" applyFont="1" applyFill="1" applyBorder="1" applyAlignment="1">
      <alignment horizontal="right" vertical="center"/>
    </xf>
    <xf numFmtId="3" fontId="0" fillId="0" borderId="0" xfId="0" applyNumberFormat="1"/>
    <xf numFmtId="165" fontId="0" fillId="0" borderId="0" xfId="1" applyNumberFormat="1" applyFont="1"/>
    <xf numFmtId="9" fontId="0" fillId="0" borderId="0" xfId="2" applyFont="1"/>
    <xf numFmtId="9" fontId="4" fillId="3" borderId="8" xfId="2" applyFont="1" applyFill="1" applyBorder="1" applyAlignment="1">
      <alignment horizontal="center" vertical="center" readingOrder="1"/>
    </xf>
    <xf numFmtId="0" fontId="4" fillId="3" borderId="14" xfId="0" applyFont="1" applyFill="1" applyBorder="1" applyAlignment="1">
      <alignment horizontal="left" vertical="center" readingOrder="1"/>
    </xf>
    <xf numFmtId="0" fontId="0" fillId="0" borderId="0" xfId="0" applyAlignment="1">
      <alignment horizontal="center"/>
    </xf>
    <xf numFmtId="0" fontId="16" fillId="0" borderId="0" xfId="0" applyFont="1"/>
    <xf numFmtId="0" fontId="17" fillId="0" borderId="0" xfId="0" applyFont="1"/>
    <xf numFmtId="165" fontId="10" fillId="0" borderId="8" xfId="1" applyNumberFormat="1" applyFont="1" applyFill="1" applyBorder="1" applyAlignment="1">
      <alignment horizontal="center" vertical="center"/>
    </xf>
    <xf numFmtId="165" fontId="11" fillId="0" borderId="8" xfId="1" applyNumberFormat="1" applyFont="1" applyFill="1" applyBorder="1" applyAlignment="1">
      <alignment horizontal="center" vertical="center"/>
    </xf>
    <xf numFmtId="0" fontId="10" fillId="0" borderId="8" xfId="0" applyFont="1" applyBorder="1" applyAlignment="1">
      <alignment horizontal="left" vertical="center" indent="2"/>
    </xf>
    <xf numFmtId="0" fontId="11" fillId="0" borderId="8" xfId="0" applyFont="1" applyBorder="1" applyAlignment="1">
      <alignment horizontal="left" vertical="center" indent="2"/>
    </xf>
    <xf numFmtId="9" fontId="10" fillId="0" borderId="8" xfId="2" applyFont="1" applyFill="1" applyBorder="1" applyAlignment="1">
      <alignment vertical="center"/>
    </xf>
    <xf numFmtId="0" fontId="5" fillId="0" borderId="8" xfId="0" applyFont="1" applyBorder="1" applyAlignment="1">
      <alignment vertical="center"/>
    </xf>
    <xf numFmtId="9" fontId="10" fillId="0" borderId="8" xfId="2" applyFont="1" applyFill="1" applyBorder="1" applyAlignment="1">
      <alignment horizontal="right" vertical="center"/>
    </xf>
    <xf numFmtId="166" fontId="10" fillId="0" borderId="8" xfId="2" applyNumberFormat="1" applyFont="1" applyFill="1" applyBorder="1" applyAlignment="1">
      <alignment vertical="center"/>
    </xf>
    <xf numFmtId="166" fontId="11" fillId="0" borderId="8" xfId="2" applyNumberFormat="1" applyFont="1" applyFill="1" applyBorder="1" applyAlignment="1">
      <alignment vertical="center"/>
    </xf>
    <xf numFmtId="0" fontId="10" fillId="7" borderId="8" xfId="0" applyFont="1" applyFill="1" applyBorder="1" applyAlignment="1">
      <alignment vertical="center"/>
    </xf>
    <xf numFmtId="0" fontId="10" fillId="7" borderId="0" xfId="0" applyFont="1" applyFill="1" applyAlignment="1">
      <alignment vertical="center"/>
    </xf>
    <xf numFmtId="165" fontId="6" fillId="7" borderId="0" xfId="1" applyNumberFormat="1" applyFont="1" applyFill="1" applyBorder="1" applyAlignment="1">
      <alignment horizontal="center" vertical="center"/>
    </xf>
    <xf numFmtId="168" fontId="10" fillId="0" borderId="8" xfId="2" applyNumberFormat="1" applyFont="1" applyBorder="1" applyAlignment="1">
      <alignment vertical="center"/>
    </xf>
    <xf numFmtId="168" fontId="5" fillId="2" borderId="10" xfId="2" applyNumberFormat="1" applyFont="1" applyFill="1" applyBorder="1" applyAlignment="1">
      <alignment horizontal="right" vertical="center"/>
    </xf>
    <xf numFmtId="168" fontId="3" fillId="0" borderId="8" xfId="2" applyNumberFormat="1" applyFont="1" applyBorder="1" applyAlignment="1">
      <alignment vertical="center"/>
    </xf>
    <xf numFmtId="0" fontId="4" fillId="9" borderId="8" xfId="0" applyFont="1" applyFill="1" applyBorder="1" applyAlignment="1">
      <alignment horizontal="center" vertical="center" readingOrder="1"/>
    </xf>
    <xf numFmtId="9" fontId="6" fillId="7" borderId="0" xfId="2" applyFont="1" applyFill="1" applyBorder="1" applyAlignment="1">
      <alignment horizontal="right" vertical="center"/>
    </xf>
    <xf numFmtId="9" fontId="5" fillId="5" borderId="12" xfId="2" applyFont="1" applyFill="1" applyBorder="1" applyAlignment="1">
      <alignment horizontal="right" vertical="center"/>
    </xf>
    <xf numFmtId="9" fontId="0" fillId="0" borderId="0" xfId="2" applyFont="1" applyAlignment="1">
      <alignment horizontal="right"/>
    </xf>
    <xf numFmtId="9" fontId="5" fillId="7" borderId="12" xfId="2" applyFont="1" applyFill="1" applyBorder="1" applyAlignment="1">
      <alignment horizontal="right" vertical="center"/>
    </xf>
    <xf numFmtId="9" fontId="10" fillId="7" borderId="8" xfId="2" applyFont="1" applyFill="1" applyBorder="1" applyAlignment="1">
      <alignment horizontal="right" vertical="center"/>
    </xf>
    <xf numFmtId="9" fontId="11" fillId="7" borderId="8" xfId="2" applyFont="1" applyFill="1" applyBorder="1" applyAlignment="1">
      <alignment horizontal="right" vertical="center"/>
    </xf>
    <xf numFmtId="9" fontId="11" fillId="0" borderId="8" xfId="2" applyFont="1" applyFill="1" applyBorder="1" applyAlignment="1">
      <alignment horizontal="right" vertical="center"/>
    </xf>
    <xf numFmtId="9" fontId="6" fillId="2" borderId="1" xfId="2" applyFont="1" applyFill="1" applyBorder="1" applyAlignment="1">
      <alignment horizontal="right" vertical="center"/>
    </xf>
    <xf numFmtId="9" fontId="7" fillId="0" borderId="8" xfId="2" applyFont="1" applyBorder="1" applyAlignment="1">
      <alignment horizontal="right" vertical="center"/>
    </xf>
    <xf numFmtId="9" fontId="11" fillId="0" borderId="8" xfId="2" applyFont="1" applyBorder="1" applyAlignment="1">
      <alignment horizontal="right" vertical="center"/>
    </xf>
    <xf numFmtId="9" fontId="3" fillId="0" borderId="8" xfId="2" applyFont="1" applyBorder="1" applyAlignment="1">
      <alignment horizontal="right" vertical="center"/>
    </xf>
    <xf numFmtId="166" fontId="7" fillId="0" borderId="8" xfId="2" applyNumberFormat="1" applyFont="1" applyBorder="1" applyAlignment="1">
      <alignment horizontal="right" vertical="center"/>
    </xf>
    <xf numFmtId="166" fontId="10" fillId="0" borderId="8" xfId="2" applyNumberFormat="1" applyFont="1" applyBorder="1" applyAlignment="1">
      <alignment horizontal="right" vertical="center"/>
    </xf>
    <xf numFmtId="166" fontId="11" fillId="0" borderId="8" xfId="2" applyNumberFormat="1" applyFont="1" applyBorder="1" applyAlignment="1">
      <alignment horizontal="right" vertical="center"/>
    </xf>
    <xf numFmtId="43" fontId="0" fillId="0" borderId="0" xfId="1" applyFont="1"/>
    <xf numFmtId="169" fontId="13" fillId="0" borderId="8" xfId="2" applyNumberFormat="1" applyFont="1" applyBorder="1" applyAlignment="1">
      <alignment vertical="center"/>
    </xf>
    <xf numFmtId="169" fontId="11" fillId="0" borderId="8" xfId="2" applyNumberFormat="1" applyFont="1" applyBorder="1" applyAlignment="1">
      <alignment vertical="center"/>
    </xf>
    <xf numFmtId="0" fontId="0" fillId="5" borderId="1" xfId="0" applyFill="1" applyBorder="1" applyAlignment="1">
      <alignment vertical="center"/>
    </xf>
    <xf numFmtId="0" fontId="10" fillId="7" borderId="0" xfId="0" applyFont="1" applyFill="1" applyAlignment="1">
      <alignment horizontal="left" vertical="center" indent="2"/>
    </xf>
    <xf numFmtId="165" fontId="10" fillId="7" borderId="0" xfId="1" applyNumberFormat="1" applyFont="1" applyFill="1" applyBorder="1" applyAlignment="1">
      <alignment horizontal="center" vertical="center"/>
    </xf>
    <xf numFmtId="9" fontId="10" fillId="7" borderId="0" xfId="2" applyFont="1" applyFill="1" applyBorder="1" applyAlignment="1">
      <alignment horizontal="right" vertical="center"/>
    </xf>
    <xf numFmtId="0" fontId="5" fillId="6" borderId="8" xfId="0" applyFont="1" applyFill="1" applyBorder="1" applyAlignment="1">
      <alignment horizontal="left" vertical="center" readingOrder="1"/>
    </xf>
    <xf numFmtId="43" fontId="6" fillId="7" borderId="8" xfId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readingOrder="1"/>
    </xf>
    <xf numFmtId="167" fontId="6" fillId="2" borderId="12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1" fillId="7" borderId="8" xfId="0" applyFont="1" applyFill="1" applyBorder="1" applyAlignment="1">
      <alignment horizontal="left" vertical="center" indent="1"/>
    </xf>
    <xf numFmtId="43" fontId="11" fillId="7" borderId="8" xfId="1" applyFont="1" applyFill="1" applyBorder="1" applyAlignment="1">
      <alignment horizontal="right" vertical="center"/>
    </xf>
    <xf numFmtId="170" fontId="11" fillId="7" borderId="8" xfId="1" applyNumberFormat="1" applyFont="1" applyFill="1" applyBorder="1" applyAlignment="1">
      <alignment horizontal="right" vertical="center"/>
    </xf>
    <xf numFmtId="167" fontId="11" fillId="7" borderId="8" xfId="1" applyNumberFormat="1" applyFont="1" applyFill="1" applyBorder="1" applyAlignment="1">
      <alignment horizontal="right" vertical="center"/>
    </xf>
    <xf numFmtId="0" fontId="5" fillId="7" borderId="8" xfId="0" applyFont="1" applyFill="1" applyBorder="1" applyAlignment="1">
      <alignment horizontal="left" vertical="center" indent="1"/>
    </xf>
    <xf numFmtId="167" fontId="5" fillId="7" borderId="8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0" fillId="7" borderId="8" xfId="0" applyFont="1" applyFill="1" applyBorder="1" applyAlignment="1">
      <alignment horizontal="left" vertical="center" indent="3"/>
    </xf>
    <xf numFmtId="167" fontId="10" fillId="7" borderId="8" xfId="1" applyNumberFormat="1" applyFont="1" applyFill="1" applyBorder="1" applyAlignment="1">
      <alignment horizontal="right" vertical="center"/>
    </xf>
    <xf numFmtId="43" fontId="6" fillId="7" borderId="8" xfId="0" applyNumberFormat="1" applyFont="1" applyFill="1" applyBorder="1" applyAlignment="1">
      <alignment horizontal="right" vertical="center" indent="1"/>
    </xf>
    <xf numFmtId="0" fontId="11" fillId="7" borderId="8" xfId="0" applyFont="1" applyFill="1" applyBorder="1" applyAlignment="1">
      <alignment horizontal="left" vertical="center" wrapText="1" indent="1"/>
    </xf>
    <xf numFmtId="167" fontId="9" fillId="7" borderId="8" xfId="1" applyNumberFormat="1" applyFont="1" applyFill="1" applyBorder="1" applyAlignment="1">
      <alignment horizontal="right" vertical="center"/>
    </xf>
    <xf numFmtId="165" fontId="6" fillId="7" borderId="8" xfId="1" applyNumberFormat="1" applyFont="1" applyFill="1" applyBorder="1" applyAlignment="1">
      <alignment horizontal="right" vertical="center"/>
    </xf>
    <xf numFmtId="167" fontId="6" fillId="7" borderId="8" xfId="1" applyNumberFormat="1" applyFont="1" applyFill="1" applyBorder="1" applyAlignment="1">
      <alignment horizontal="right" vertical="center"/>
    </xf>
    <xf numFmtId="167" fontId="0" fillId="0" borderId="0" xfId="0" applyNumberFormat="1" applyAlignment="1">
      <alignment horizontal="right" vertical="center"/>
    </xf>
    <xf numFmtId="0" fontId="6" fillId="2" borderId="8" xfId="0" applyFont="1" applyFill="1" applyBorder="1" applyAlignment="1">
      <alignment horizontal="left" vertical="center" readingOrder="1"/>
    </xf>
    <xf numFmtId="167" fontId="6" fillId="2" borderId="8" xfId="1" applyNumberFormat="1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left" vertical="center" indent="1"/>
    </xf>
    <xf numFmtId="167" fontId="9" fillId="4" borderId="8" xfId="1" applyNumberFormat="1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left" vertical="center" wrapText="1" indent="1"/>
    </xf>
    <xf numFmtId="167" fontId="5" fillId="6" borderId="8" xfId="1" applyNumberFormat="1" applyFont="1" applyFill="1" applyBorder="1" applyAlignment="1">
      <alignment horizontal="right" vertical="center"/>
    </xf>
    <xf numFmtId="165" fontId="0" fillId="0" borderId="0" xfId="1" applyNumberFormat="1" applyFont="1" applyAlignment="1">
      <alignment horizontal="right" vertical="center"/>
    </xf>
    <xf numFmtId="0" fontId="6" fillId="5" borderId="8" xfId="0" applyFont="1" applyFill="1" applyBorder="1" applyAlignment="1">
      <alignment horizontal="left" vertical="center" readingOrder="1"/>
    </xf>
    <xf numFmtId="170" fontId="6" fillId="5" borderId="8" xfId="1" applyNumberFormat="1" applyFont="1" applyFill="1" applyBorder="1" applyAlignment="1">
      <alignment horizontal="right" vertical="center"/>
    </xf>
    <xf numFmtId="0" fontId="6" fillId="4" borderId="8" xfId="0" applyFont="1" applyFill="1" applyBorder="1" applyAlignment="1">
      <alignment horizontal="left" vertical="center" indent="1" readingOrder="1"/>
    </xf>
    <xf numFmtId="167" fontId="6" fillId="4" borderId="8" xfId="1" applyNumberFormat="1" applyFont="1" applyFill="1" applyBorder="1" applyAlignment="1">
      <alignment horizontal="right" vertical="center"/>
    </xf>
    <xf numFmtId="43" fontId="11" fillId="7" borderId="0" xfId="1" applyFont="1" applyFill="1" applyBorder="1" applyAlignment="1">
      <alignment horizontal="right" vertical="center"/>
    </xf>
    <xf numFmtId="0" fontId="11" fillId="7" borderId="0" xfId="0" applyFont="1" applyFill="1" applyAlignment="1">
      <alignment horizontal="left" vertical="center" indent="1"/>
    </xf>
    <xf numFmtId="10" fontId="0" fillId="0" borderId="0" xfId="2" applyNumberFormat="1" applyFont="1" applyAlignment="1">
      <alignment horizontal="right" vertical="center"/>
    </xf>
    <xf numFmtId="0" fontId="4" fillId="3" borderId="0" xfId="0" applyFont="1" applyFill="1" applyAlignment="1">
      <alignment horizontal="center" vertical="center" readingOrder="1"/>
    </xf>
    <xf numFmtId="168" fontId="6" fillId="2" borderId="0" xfId="2" applyNumberFormat="1" applyFont="1" applyFill="1" applyBorder="1" applyAlignment="1">
      <alignment horizontal="right" vertical="center" readingOrder="1"/>
    </xf>
    <xf numFmtId="168" fontId="11" fillId="7" borderId="8" xfId="2" applyNumberFormat="1" applyFont="1" applyFill="1" applyBorder="1" applyAlignment="1">
      <alignment horizontal="right" vertical="center"/>
    </xf>
    <xf numFmtId="171" fontId="11" fillId="7" borderId="8" xfId="2" applyNumberFormat="1" applyFont="1" applyFill="1" applyBorder="1" applyAlignment="1">
      <alignment horizontal="right" vertical="center"/>
    </xf>
    <xf numFmtId="168" fontId="5" fillId="7" borderId="8" xfId="2" applyNumberFormat="1" applyFont="1" applyFill="1" applyBorder="1" applyAlignment="1">
      <alignment horizontal="right" vertical="center"/>
    </xf>
    <xf numFmtId="168" fontId="10" fillId="7" borderId="8" xfId="2" applyNumberFormat="1" applyFont="1" applyFill="1" applyBorder="1" applyAlignment="1">
      <alignment horizontal="right" vertical="center"/>
    </xf>
    <xf numFmtId="0" fontId="6" fillId="7" borderId="8" xfId="0" applyFont="1" applyFill="1" applyBorder="1" applyAlignment="1">
      <alignment horizontal="right" vertical="center" indent="1"/>
    </xf>
    <xf numFmtId="168" fontId="9" fillId="7" borderId="8" xfId="2" applyNumberFormat="1" applyFont="1" applyFill="1" applyBorder="1" applyAlignment="1">
      <alignment horizontal="right" vertical="center"/>
    </xf>
    <xf numFmtId="9" fontId="6" fillId="7" borderId="8" xfId="2" applyFont="1" applyFill="1" applyBorder="1" applyAlignment="1">
      <alignment horizontal="right" vertical="center" indent="1"/>
    </xf>
    <xf numFmtId="168" fontId="6" fillId="2" borderId="8" xfId="2" applyNumberFormat="1" applyFont="1" applyFill="1" applyBorder="1" applyAlignment="1">
      <alignment horizontal="right" vertical="center" readingOrder="1"/>
    </xf>
    <xf numFmtId="168" fontId="9" fillId="4" borderId="8" xfId="2" applyNumberFormat="1" applyFont="1" applyFill="1" applyBorder="1" applyAlignment="1">
      <alignment horizontal="right" vertical="center"/>
    </xf>
    <xf numFmtId="168" fontId="5" fillId="6" borderId="8" xfId="2" applyNumberFormat="1" applyFont="1" applyFill="1" applyBorder="1" applyAlignment="1">
      <alignment horizontal="right" vertical="center" readingOrder="1"/>
    </xf>
    <xf numFmtId="171" fontId="20" fillId="7" borderId="8" xfId="2" applyNumberFormat="1" applyFont="1" applyFill="1" applyBorder="1" applyAlignment="1">
      <alignment horizontal="right" vertical="center"/>
    </xf>
    <xf numFmtId="171" fontId="20" fillId="5" borderId="8" xfId="2" applyNumberFormat="1" applyFont="1" applyFill="1" applyBorder="1" applyAlignment="1">
      <alignment horizontal="right" vertical="center" readingOrder="1"/>
    </xf>
    <xf numFmtId="168" fontId="6" fillId="4" borderId="8" xfId="2" applyNumberFormat="1" applyFont="1" applyFill="1" applyBorder="1" applyAlignment="1">
      <alignment horizontal="right" vertical="center" readingOrder="1"/>
    </xf>
    <xf numFmtId="0" fontId="11" fillId="7" borderId="0" xfId="0" applyFont="1" applyFill="1" applyAlignment="1">
      <alignment horizontal="right" vertical="center" indent="1"/>
    </xf>
    <xf numFmtId="0" fontId="11" fillId="0" borderId="8" xfId="0" applyFont="1" applyBorder="1" applyAlignment="1">
      <alignment horizontal="left" vertical="center" indent="1"/>
    </xf>
    <xf numFmtId="168" fontId="11" fillId="0" borderId="8" xfId="2" applyNumberFormat="1" applyFont="1" applyFill="1" applyBorder="1" applyAlignment="1">
      <alignment horizontal="right" vertical="center"/>
    </xf>
    <xf numFmtId="43" fontId="11" fillId="0" borderId="0" xfId="1" applyFont="1" applyFill="1" applyBorder="1" applyAlignment="1">
      <alignment horizontal="right" vertical="center"/>
    </xf>
    <xf numFmtId="43" fontId="0" fillId="0" borderId="0" xfId="0" applyNumberFormat="1"/>
    <xf numFmtId="2" fontId="0" fillId="0" borderId="0" xfId="0" applyNumberFormat="1"/>
    <xf numFmtId="166" fontId="0" fillId="0" borderId="0" xfId="2" applyNumberFormat="1" applyFont="1" applyAlignment="1">
      <alignment horizontal="right" vertical="center"/>
    </xf>
    <xf numFmtId="43" fontId="4" fillId="3" borderId="13" xfId="0" applyNumberFormat="1" applyFont="1" applyFill="1" applyBorder="1" applyAlignment="1">
      <alignment horizontal="left" vertical="center" readingOrder="1"/>
    </xf>
    <xf numFmtId="43" fontId="4" fillId="3" borderId="8" xfId="0" applyNumberFormat="1" applyFont="1" applyFill="1" applyBorder="1" applyAlignment="1">
      <alignment horizontal="center" vertical="center" readingOrder="1"/>
    </xf>
    <xf numFmtId="43" fontId="4" fillId="8" borderId="8" xfId="0" applyNumberFormat="1" applyFont="1" applyFill="1" applyBorder="1" applyAlignment="1">
      <alignment horizontal="center" vertical="center" readingOrder="1"/>
    </xf>
    <xf numFmtId="43" fontId="4" fillId="3" borderId="0" xfId="0" applyNumberFormat="1" applyFont="1" applyFill="1" applyAlignment="1">
      <alignment horizontal="center" vertical="center" readingOrder="1"/>
    </xf>
    <xf numFmtId="43" fontId="6" fillId="2" borderId="4" xfId="0" applyNumberFormat="1" applyFont="1" applyFill="1" applyBorder="1" applyAlignment="1">
      <alignment horizontal="left" vertical="center" readingOrder="1"/>
    </xf>
    <xf numFmtId="43" fontId="6" fillId="2" borderId="12" xfId="1" applyFont="1" applyFill="1" applyBorder="1" applyAlignment="1">
      <alignment horizontal="right" vertical="center"/>
    </xf>
    <xf numFmtId="43" fontId="6" fillId="2" borderId="0" xfId="2" applyNumberFormat="1" applyFont="1" applyFill="1" applyBorder="1" applyAlignment="1">
      <alignment horizontal="right" vertical="center" readingOrder="1"/>
    </xf>
    <xf numFmtId="43" fontId="0" fillId="0" borderId="0" xfId="0" applyNumberFormat="1" applyAlignment="1">
      <alignment horizontal="right" vertical="center"/>
    </xf>
    <xf numFmtId="43" fontId="11" fillId="7" borderId="8" xfId="0" applyNumberFormat="1" applyFont="1" applyFill="1" applyBorder="1" applyAlignment="1">
      <alignment horizontal="left" vertical="center" indent="1"/>
    </xf>
    <xf numFmtId="43" fontId="2" fillId="0" borderId="0" xfId="0" applyNumberFormat="1" applyFont="1"/>
    <xf numFmtId="43" fontId="5" fillId="7" borderId="8" xfId="0" applyNumberFormat="1" applyFont="1" applyFill="1" applyBorder="1" applyAlignment="1">
      <alignment horizontal="left" vertical="center" indent="1"/>
    </xf>
    <xf numFmtId="43" fontId="10" fillId="7" borderId="8" xfId="0" applyNumberFormat="1" applyFont="1" applyFill="1" applyBorder="1" applyAlignment="1">
      <alignment horizontal="left" vertical="center" indent="3"/>
    </xf>
    <xf numFmtId="43" fontId="10" fillId="7" borderId="8" xfId="1" applyFont="1" applyFill="1" applyBorder="1" applyAlignment="1">
      <alignment horizontal="right" vertical="center"/>
    </xf>
    <xf numFmtId="43" fontId="6" fillId="7" borderId="8" xfId="0" applyNumberFormat="1" applyFont="1" applyFill="1" applyBorder="1" applyAlignment="1">
      <alignment horizontal="left" vertical="center" indent="1"/>
    </xf>
    <xf numFmtId="43" fontId="11" fillId="7" borderId="8" xfId="0" applyNumberFormat="1" applyFont="1" applyFill="1" applyBorder="1" applyAlignment="1">
      <alignment horizontal="left" vertical="center" wrapText="1" indent="1"/>
    </xf>
    <xf numFmtId="43" fontId="9" fillId="7" borderId="8" xfId="0" applyNumberFormat="1" applyFont="1" applyFill="1" applyBorder="1" applyAlignment="1">
      <alignment horizontal="left" vertical="center" indent="1"/>
    </xf>
    <xf numFmtId="43" fontId="6" fillId="7" borderId="8" xfId="1" applyFont="1" applyFill="1" applyBorder="1" applyAlignment="1">
      <alignment horizontal="right" vertical="center"/>
    </xf>
    <xf numFmtId="43" fontId="11" fillId="7" borderId="8" xfId="2" applyNumberFormat="1" applyFont="1" applyFill="1" applyBorder="1" applyAlignment="1">
      <alignment horizontal="right" vertical="center"/>
    </xf>
    <xf numFmtId="43" fontId="6" fillId="2" borderId="8" xfId="0" applyNumberFormat="1" applyFont="1" applyFill="1" applyBorder="1" applyAlignment="1">
      <alignment horizontal="left" vertical="center" readingOrder="1"/>
    </xf>
    <xf numFmtId="43" fontId="5" fillId="6" borderId="8" xfId="0" applyNumberFormat="1" applyFont="1" applyFill="1" applyBorder="1" applyAlignment="1">
      <alignment horizontal="left" vertical="center" readingOrder="1"/>
    </xf>
    <xf numFmtId="43" fontId="0" fillId="0" borderId="0" xfId="1" applyFont="1" applyAlignment="1">
      <alignment horizontal="right" vertical="center"/>
    </xf>
    <xf numFmtId="168" fontId="20" fillId="7" borderId="8" xfId="2" applyNumberFormat="1" applyFont="1" applyFill="1" applyBorder="1" applyAlignment="1">
      <alignment horizontal="right" vertical="center"/>
    </xf>
    <xf numFmtId="43" fontId="6" fillId="5" borderId="8" xfId="0" applyNumberFormat="1" applyFont="1" applyFill="1" applyBorder="1" applyAlignment="1">
      <alignment horizontal="left" vertical="center" readingOrder="1"/>
    </xf>
    <xf numFmtId="168" fontId="20" fillId="5" borderId="8" xfId="2" applyNumberFormat="1" applyFont="1" applyFill="1" applyBorder="1" applyAlignment="1">
      <alignment horizontal="right" vertical="center" readingOrder="1"/>
    </xf>
    <xf numFmtId="43" fontId="6" fillId="4" borderId="8" xfId="0" applyNumberFormat="1" applyFont="1" applyFill="1" applyBorder="1" applyAlignment="1">
      <alignment horizontal="left" vertical="center" indent="1" readingOrder="1"/>
    </xf>
    <xf numFmtId="43" fontId="11" fillId="0" borderId="8" xfId="0" applyNumberFormat="1" applyFont="1" applyBorder="1" applyAlignment="1">
      <alignment horizontal="left" vertical="center" indent="1"/>
    </xf>
    <xf numFmtId="43" fontId="11" fillId="7" borderId="0" xfId="0" applyNumberFormat="1" applyFont="1" applyFill="1" applyAlignment="1">
      <alignment horizontal="left" vertical="center" indent="1"/>
    </xf>
    <xf numFmtId="43" fontId="0" fillId="0" borderId="0" xfId="2" applyNumberFormat="1" applyFont="1" applyAlignment="1">
      <alignment horizontal="right" vertical="center"/>
    </xf>
    <xf numFmtId="43" fontId="11" fillId="7" borderId="0" xfId="0" applyNumberFormat="1" applyFont="1" applyFill="1" applyAlignment="1">
      <alignment horizontal="right" vertical="center" indent="1"/>
    </xf>
    <xf numFmtId="172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/>
    </xf>
    <xf numFmtId="170" fontId="11" fillId="0" borderId="8" xfId="1" applyNumberFormat="1" applyFont="1" applyFill="1" applyBorder="1" applyAlignment="1">
      <alignment horizontal="right" vertical="center"/>
    </xf>
    <xf numFmtId="167" fontId="5" fillId="0" borderId="8" xfId="1" applyNumberFormat="1" applyFont="1" applyFill="1" applyBorder="1" applyAlignment="1">
      <alignment horizontal="right" vertical="center"/>
    </xf>
    <xf numFmtId="167" fontId="10" fillId="0" borderId="8" xfId="1" applyNumberFormat="1" applyFont="1" applyFill="1" applyBorder="1" applyAlignment="1">
      <alignment horizontal="right" vertical="center"/>
    </xf>
    <xf numFmtId="173" fontId="11" fillId="7" borderId="8" xfId="2" applyNumberFormat="1" applyFont="1" applyFill="1" applyBorder="1" applyAlignment="1">
      <alignment horizontal="right" vertical="center"/>
    </xf>
    <xf numFmtId="174" fontId="11" fillId="7" borderId="8" xfId="1" applyNumberFormat="1" applyFont="1" applyFill="1" applyBorder="1" applyAlignment="1">
      <alignment horizontal="right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7" fontId="6" fillId="2" borderId="12" xfId="1" applyNumberFormat="1" applyFont="1" applyFill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165" fontId="11" fillId="0" borderId="8" xfId="1" applyNumberFormat="1" applyFont="1" applyFill="1" applyBorder="1" applyAlignment="1">
      <alignment horizontal="right" vertical="center"/>
    </xf>
    <xf numFmtId="0" fontId="3" fillId="0" borderId="0" xfId="0" applyFont="1"/>
    <xf numFmtId="170" fontId="9" fillId="7" borderId="8" xfId="1" applyNumberFormat="1" applyFont="1" applyFill="1" applyBorder="1" applyAlignment="1">
      <alignment horizontal="right" vertical="center"/>
    </xf>
    <xf numFmtId="170" fontId="6" fillId="2" borderId="8" xfId="1" applyNumberFormat="1" applyFont="1" applyFill="1" applyBorder="1" applyAlignment="1">
      <alignment horizontal="right" vertical="center"/>
    </xf>
    <xf numFmtId="170" fontId="9" fillId="4" borderId="8" xfId="1" applyNumberFormat="1" applyFont="1" applyFill="1" applyBorder="1" applyAlignment="1">
      <alignment horizontal="right" vertical="center"/>
    </xf>
    <xf numFmtId="170" fontId="5" fillId="6" borderId="8" xfId="1" applyNumberFormat="1" applyFont="1" applyFill="1" applyBorder="1" applyAlignment="1">
      <alignment horizontal="right" vertical="center"/>
    </xf>
    <xf numFmtId="168" fontId="7" fillId="7" borderId="8" xfId="2" applyNumberFormat="1" applyFont="1" applyFill="1" applyBorder="1" applyAlignment="1">
      <alignment horizontal="right" vertical="center"/>
    </xf>
    <xf numFmtId="2" fontId="11" fillId="7" borderId="8" xfId="2" applyNumberFormat="1" applyFont="1" applyFill="1" applyBorder="1" applyAlignment="1">
      <alignment horizontal="right" vertical="center"/>
    </xf>
    <xf numFmtId="175" fontId="0" fillId="0" borderId="0" xfId="0" applyNumberFormat="1" applyAlignment="1">
      <alignment horizontal="right" vertical="center"/>
    </xf>
    <xf numFmtId="166" fontId="6" fillId="7" borderId="8" xfId="2" applyNumberFormat="1" applyFont="1" applyFill="1" applyBorder="1" applyAlignment="1">
      <alignment horizontal="right" vertical="center"/>
    </xf>
    <xf numFmtId="0" fontId="6" fillId="7" borderId="8" xfId="0" applyFont="1" applyFill="1" applyBorder="1" applyAlignment="1">
      <alignment horizontal="left" vertical="center" indent="2"/>
    </xf>
    <xf numFmtId="0" fontId="24" fillId="0" borderId="0" xfId="0" applyFont="1"/>
    <xf numFmtId="165" fontId="5" fillId="2" borderId="10" xfId="1" applyNumberFormat="1" applyFont="1" applyFill="1" applyBorder="1" applyAlignment="1">
      <alignment horizontal="left" vertical="center"/>
    </xf>
    <xf numFmtId="0" fontId="19" fillId="0" borderId="0" xfId="0" applyFont="1"/>
    <xf numFmtId="171" fontId="11" fillId="0" borderId="8" xfId="2" applyNumberFormat="1" applyFont="1" applyFill="1" applyBorder="1" applyAlignment="1">
      <alignment horizontal="right" vertical="center"/>
    </xf>
    <xf numFmtId="0" fontId="4" fillId="3" borderId="14" xfId="0" applyFont="1" applyFill="1" applyBorder="1" applyAlignment="1">
      <alignment horizontal="center" vertical="center" wrapText="1" readingOrder="1"/>
    </xf>
    <xf numFmtId="9" fontId="5" fillId="0" borderId="8" xfId="2" applyFont="1" applyFill="1" applyBorder="1" applyAlignment="1">
      <alignment horizontal="right" vertical="center"/>
    </xf>
    <xf numFmtId="168" fontId="10" fillId="0" borderId="8" xfId="2" applyNumberFormat="1" applyFont="1" applyFill="1" applyBorder="1" applyAlignment="1">
      <alignment horizontal="right" vertical="center"/>
    </xf>
    <xf numFmtId="0" fontId="6" fillId="0" borderId="8" xfId="0" applyFont="1" applyBorder="1" applyAlignment="1">
      <alignment horizontal="right" vertical="center" indent="1"/>
    </xf>
    <xf numFmtId="43" fontId="19" fillId="0" borderId="0" xfId="0" applyNumberFormat="1" applyFont="1"/>
    <xf numFmtId="43" fontId="10" fillId="7" borderId="0" xfId="1" applyFont="1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3" fillId="0" borderId="8" xfId="0" applyFont="1" applyBorder="1" applyAlignment="1">
      <alignment vertical="center"/>
    </xf>
    <xf numFmtId="165" fontId="6" fillId="7" borderId="12" xfId="1" applyNumberFormat="1" applyFont="1" applyFill="1" applyBorder="1" applyAlignment="1">
      <alignment horizontal="center" vertical="center"/>
    </xf>
    <xf numFmtId="4" fontId="0" fillId="0" borderId="0" xfId="0" applyNumberFormat="1"/>
    <xf numFmtId="166" fontId="5" fillId="2" borderId="10" xfId="2" applyNumberFormat="1" applyFont="1" applyFill="1" applyBorder="1" applyAlignment="1">
      <alignment horizontal="right" vertical="center"/>
    </xf>
    <xf numFmtId="0" fontId="10" fillId="7" borderId="8" xfId="0" quotePrefix="1" applyFont="1" applyFill="1" applyBorder="1" applyAlignment="1">
      <alignment horizontal="left" vertical="center" indent="2"/>
    </xf>
    <xf numFmtId="0" fontId="26" fillId="10" borderId="14" xfId="0" applyFont="1" applyFill="1" applyBorder="1" applyAlignment="1">
      <alignment horizontal="left" vertical="center" readingOrder="1"/>
    </xf>
    <xf numFmtId="0" fontId="27" fillId="10" borderId="14" xfId="0" applyFont="1" applyFill="1" applyBorder="1" applyAlignment="1">
      <alignment horizontal="center" vertical="center" readingOrder="1"/>
    </xf>
    <xf numFmtId="0" fontId="23" fillId="11" borderId="5" xfId="0" applyFont="1" applyFill="1" applyBorder="1" applyAlignment="1">
      <alignment vertical="center"/>
    </xf>
    <xf numFmtId="166" fontId="23" fillId="0" borderId="5" xfId="2" applyNumberFormat="1" applyFont="1" applyFill="1" applyBorder="1" applyAlignment="1">
      <alignment vertical="center"/>
    </xf>
    <xf numFmtId="0" fontId="6" fillId="0" borderId="8" xfId="0" applyFont="1" applyBorder="1" applyAlignment="1">
      <alignment vertical="center"/>
    </xf>
    <xf numFmtId="0" fontId="23" fillId="0" borderId="5" xfId="0" applyFont="1" applyBorder="1" applyAlignment="1">
      <alignment vertical="center"/>
    </xf>
    <xf numFmtId="167" fontId="23" fillId="11" borderId="5" xfId="1" applyNumberFormat="1" applyFont="1" applyFill="1" applyBorder="1" applyAlignment="1">
      <alignment horizontal="center" vertical="center"/>
    </xf>
    <xf numFmtId="167" fontId="0" fillId="0" borderId="0" xfId="0" applyNumberFormat="1"/>
    <xf numFmtId="0" fontId="25" fillId="0" borderId="0" xfId="0" applyFont="1"/>
    <xf numFmtId="43" fontId="6" fillId="7" borderId="17" xfId="1" applyFont="1" applyFill="1" applyBorder="1" applyAlignment="1">
      <alignment horizontal="center" vertical="center"/>
    </xf>
    <xf numFmtId="165" fontId="6" fillId="0" borderId="8" xfId="1" applyNumberFormat="1" applyFont="1" applyFill="1" applyBorder="1" applyAlignment="1">
      <alignment horizontal="center" vertical="center"/>
    </xf>
    <xf numFmtId="166" fontId="3" fillId="0" borderId="8" xfId="2" applyNumberFormat="1" applyFont="1" applyFill="1" applyBorder="1" applyAlignment="1">
      <alignment vertical="center"/>
    </xf>
    <xf numFmtId="0" fontId="28" fillId="7" borderId="8" xfId="0" applyFont="1" applyFill="1" applyBorder="1" applyAlignment="1">
      <alignment horizontal="left" vertical="center" indent="2"/>
    </xf>
    <xf numFmtId="167" fontId="6" fillId="0" borderId="8" xfId="1" applyNumberFormat="1" applyFont="1" applyFill="1" applyBorder="1" applyAlignment="1">
      <alignment horizontal="center" vertical="center"/>
    </xf>
    <xf numFmtId="43" fontId="6" fillId="0" borderId="8" xfId="1" applyFont="1" applyFill="1" applyBorder="1" applyAlignment="1">
      <alignment horizontal="center" vertical="center"/>
    </xf>
    <xf numFmtId="9" fontId="6" fillId="2" borderId="10" xfId="2" applyFont="1" applyFill="1" applyBorder="1" applyAlignment="1">
      <alignment horizontal="right" vertical="center"/>
    </xf>
    <xf numFmtId="176" fontId="0" fillId="0" borderId="0" xfId="0" applyNumberFormat="1"/>
    <xf numFmtId="177" fontId="0" fillId="0" borderId="0" xfId="0" applyNumberFormat="1"/>
    <xf numFmtId="3" fontId="2" fillId="0" borderId="0" xfId="0" applyNumberFormat="1" applyFont="1"/>
    <xf numFmtId="175" fontId="0" fillId="0" borderId="0" xfId="0" applyNumberFormat="1" applyAlignment="1">
      <alignment vertical="center"/>
    </xf>
    <xf numFmtId="4" fontId="11" fillId="7" borderId="8" xfId="0" applyNumberFormat="1" applyFont="1" applyFill="1" applyBorder="1" applyAlignment="1">
      <alignment horizontal="center" vertical="center"/>
    </xf>
    <xf numFmtId="4" fontId="11" fillId="0" borderId="8" xfId="0" applyNumberFormat="1" applyFont="1" applyBorder="1" applyAlignment="1">
      <alignment horizontal="center" vertical="center"/>
    </xf>
    <xf numFmtId="4" fontId="5" fillId="7" borderId="8" xfId="0" applyNumberFormat="1" applyFont="1" applyFill="1" applyBorder="1" applyAlignment="1">
      <alignment horizontal="center" vertical="center"/>
    </xf>
    <xf numFmtId="4" fontId="10" fillId="7" borderId="8" xfId="0" applyNumberFormat="1" applyFont="1" applyFill="1" applyBorder="1" applyAlignment="1">
      <alignment horizontal="center" vertical="center"/>
    </xf>
    <xf numFmtId="4" fontId="6" fillId="7" borderId="8" xfId="0" applyNumberFormat="1" applyFont="1" applyFill="1" applyBorder="1" applyAlignment="1">
      <alignment horizontal="center" vertical="center"/>
    </xf>
    <xf numFmtId="4" fontId="11" fillId="7" borderId="8" xfId="0" applyNumberFormat="1" applyFont="1" applyFill="1" applyBorder="1" applyAlignment="1">
      <alignment horizontal="center" vertical="center" wrapText="1"/>
    </xf>
    <xf numFmtId="4" fontId="9" fillId="7" borderId="8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 readingOrder="1"/>
    </xf>
    <xf numFmtId="4" fontId="6" fillId="5" borderId="8" xfId="0" applyNumberFormat="1" applyFont="1" applyFill="1" applyBorder="1" applyAlignment="1">
      <alignment horizontal="center" vertical="center" readingOrder="1"/>
    </xf>
    <xf numFmtId="3" fontId="13" fillId="7" borderId="8" xfId="0" applyNumberFormat="1" applyFont="1" applyFill="1" applyBorder="1" applyAlignment="1">
      <alignment horizontal="center" vertical="center"/>
    </xf>
    <xf numFmtId="167" fontId="23" fillId="0" borderId="5" xfId="1" applyNumberFormat="1" applyFont="1" applyFill="1" applyBorder="1" applyAlignment="1">
      <alignment horizontal="center" vertical="center"/>
    </xf>
    <xf numFmtId="166" fontId="0" fillId="0" borderId="0" xfId="0" applyNumberFormat="1"/>
    <xf numFmtId="170" fontId="6" fillId="4" borderId="8" xfId="1" applyNumberFormat="1" applyFont="1" applyFill="1" applyBorder="1" applyAlignment="1">
      <alignment horizontal="right" vertical="center"/>
    </xf>
    <xf numFmtId="10" fontId="0" fillId="0" borderId="0" xfId="0" applyNumberFormat="1"/>
    <xf numFmtId="43" fontId="5" fillId="7" borderId="8" xfId="1" applyFont="1" applyFill="1" applyBorder="1" applyAlignment="1">
      <alignment horizontal="center" vertical="center"/>
    </xf>
    <xf numFmtId="170" fontId="5" fillId="5" borderId="8" xfId="1" applyNumberFormat="1" applyFont="1" applyFill="1" applyBorder="1" applyAlignment="1">
      <alignment horizontal="right" vertical="center"/>
    </xf>
    <xf numFmtId="43" fontId="0" fillId="0" borderId="0" xfId="1" applyFont="1" applyFill="1" applyBorder="1"/>
    <xf numFmtId="0" fontId="4" fillId="8" borderId="15" xfId="0" applyFont="1" applyFill="1" applyBorder="1" applyAlignment="1">
      <alignment horizontal="centerContinuous" vertical="center" readingOrder="1"/>
    </xf>
    <xf numFmtId="0" fontId="4" fillId="8" borderId="16" xfId="0" applyFont="1" applyFill="1" applyBorder="1" applyAlignment="1">
      <alignment horizontal="centerContinuous" vertical="center" readingOrder="1"/>
    </xf>
    <xf numFmtId="0" fontId="4" fillId="0" borderId="0" xfId="0" applyFont="1" applyAlignment="1">
      <alignment horizontal="center" vertical="center" readingOrder="1"/>
    </xf>
    <xf numFmtId="0" fontId="5" fillId="5" borderId="8" xfId="0" applyFont="1" applyFill="1" applyBorder="1" applyAlignment="1">
      <alignment horizontal="left" vertical="center" readingOrder="1"/>
    </xf>
    <xf numFmtId="171" fontId="29" fillId="5" borderId="8" xfId="2" applyNumberFormat="1" applyFont="1" applyFill="1" applyBorder="1" applyAlignment="1">
      <alignment horizontal="right" vertical="center" readingOrder="1"/>
    </xf>
    <xf numFmtId="43" fontId="2" fillId="0" borderId="0" xfId="1" applyFont="1" applyFill="1" applyBorder="1"/>
    <xf numFmtId="176" fontId="2" fillId="0" borderId="0" xfId="0" applyNumberFormat="1" applyFont="1"/>
    <xf numFmtId="165" fontId="11" fillId="7" borderId="8" xfId="1" applyNumberFormat="1" applyFont="1" applyFill="1" applyBorder="1" applyAlignment="1">
      <alignment horizontal="right" vertical="center"/>
    </xf>
    <xf numFmtId="178" fontId="0" fillId="0" borderId="0" xfId="0" applyNumberFormat="1"/>
    <xf numFmtId="167" fontId="6" fillId="7" borderId="8" xfId="0" applyNumberFormat="1" applyFont="1" applyFill="1" applyBorder="1" applyAlignment="1">
      <alignment horizontal="right" vertical="center" indent="1"/>
    </xf>
    <xf numFmtId="0" fontId="4" fillId="8" borderId="15" xfId="0" applyFont="1" applyFill="1" applyBorder="1" applyAlignment="1">
      <alignment horizontal="center" vertical="center" readingOrder="1"/>
    </xf>
    <xf numFmtId="0" fontId="4" fillId="8" borderId="16" xfId="0" applyFont="1" applyFill="1" applyBorder="1" applyAlignment="1">
      <alignment horizontal="center" vertical="center" readingOrder="1"/>
    </xf>
    <xf numFmtId="0" fontId="4" fillId="8" borderId="9" xfId="0" applyFont="1" applyFill="1" applyBorder="1" applyAlignment="1">
      <alignment horizontal="center" vertical="center" readingOrder="1"/>
    </xf>
    <xf numFmtId="0" fontId="4" fillId="8" borderId="10" xfId="0" applyFont="1" applyFill="1" applyBorder="1" applyAlignment="1">
      <alignment horizontal="center" vertical="center" readingOrder="1"/>
    </xf>
    <xf numFmtId="0" fontId="4" fillId="3" borderId="8" xfId="0" applyFont="1" applyFill="1" applyBorder="1" applyAlignment="1">
      <alignment horizontal="left" vertical="center" readingOrder="1"/>
    </xf>
    <xf numFmtId="0" fontId="5" fillId="6" borderId="8" xfId="0" applyFont="1" applyFill="1" applyBorder="1" applyAlignment="1">
      <alignment horizontal="left" vertical="center" readingOrder="1"/>
    </xf>
    <xf numFmtId="0" fontId="5" fillId="6" borderId="11" xfId="0" applyFont="1" applyFill="1" applyBorder="1" applyAlignment="1">
      <alignment horizontal="left" vertical="center" readingOrder="1"/>
    </xf>
    <xf numFmtId="0" fontId="5" fillId="6" borderId="3" xfId="0" applyFont="1" applyFill="1" applyBorder="1" applyAlignment="1">
      <alignment horizontal="left" vertical="center" readingOrder="1"/>
    </xf>
  </cellXfs>
  <cellStyles count="28">
    <cellStyle name="Comma" xfId="1" builtinId="3"/>
    <cellStyle name="Comma 100" xfId="7" xr:uid="{00000000-0005-0000-0000-000001000000}"/>
    <cellStyle name="Comma 100 2" xfId="15" xr:uid="{00000000-0005-0000-0000-000002000000}"/>
    <cellStyle name="Comma 100 2 2" xfId="25" xr:uid="{00000000-0005-0000-0000-000003000000}"/>
    <cellStyle name="Comma 11 2 2" xfId="9" xr:uid="{00000000-0005-0000-0000-000004000000}"/>
    <cellStyle name="Comma 11 2 2 2" xfId="17" xr:uid="{00000000-0005-0000-0000-000005000000}"/>
    <cellStyle name="Comma 11 2 2 2 2" xfId="27" xr:uid="{00000000-0005-0000-0000-000006000000}"/>
    <cellStyle name="Comma 16 2 2" xfId="3" xr:uid="{00000000-0005-0000-0000-000007000000}"/>
    <cellStyle name="Comma 16 2 2 2" xfId="12" xr:uid="{00000000-0005-0000-0000-000008000000}"/>
    <cellStyle name="Comma 16 2 2 2 2" xfId="22" xr:uid="{00000000-0005-0000-0000-000009000000}"/>
    <cellStyle name="Comma 2" xfId="11" xr:uid="{00000000-0005-0000-0000-00000A000000}"/>
    <cellStyle name="Comma 2 15" xfId="6" xr:uid="{00000000-0005-0000-0000-00000B000000}"/>
    <cellStyle name="Comma 2 15 2" xfId="14" xr:uid="{00000000-0005-0000-0000-00000C000000}"/>
    <cellStyle name="Comma 2 15 2 2" xfId="24" xr:uid="{00000000-0005-0000-0000-00000D000000}"/>
    <cellStyle name="Comma 2 2" xfId="21" xr:uid="{00000000-0005-0000-0000-00000E000000}"/>
    <cellStyle name="Comma 2 2 39" xfId="8" xr:uid="{00000000-0005-0000-0000-00000F000000}"/>
    <cellStyle name="Comma 2 2 39 2" xfId="16" xr:uid="{00000000-0005-0000-0000-000010000000}"/>
    <cellStyle name="Comma 2 2 39 2 2" xfId="26" xr:uid="{00000000-0005-0000-0000-000011000000}"/>
    <cellStyle name="Comma 2 2 39 3" xfId="20" xr:uid="{00000000-0005-0000-0000-000012000000}"/>
    <cellStyle name="Comma 20" xfId="4" xr:uid="{00000000-0005-0000-0000-000013000000}"/>
    <cellStyle name="Comma 20 2" xfId="13" xr:uid="{00000000-0005-0000-0000-000014000000}"/>
    <cellStyle name="Comma 20 2 2" xfId="23" xr:uid="{00000000-0005-0000-0000-000015000000}"/>
    <cellStyle name="Comma 20 3" xfId="19" xr:uid="{00000000-0005-0000-0000-000016000000}"/>
    <cellStyle name="Comma 3" xfId="18" xr:uid="{00000000-0005-0000-0000-000017000000}"/>
    <cellStyle name="Normal" xfId="0" builtinId="0"/>
    <cellStyle name="Percent" xfId="2" builtinId="5"/>
    <cellStyle name="Percent 10 18" xfId="10" xr:uid="{00000000-0005-0000-0000-00001A000000}"/>
    <cellStyle name="Percent 2 3" xfId="5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32019-B06B-4E71-B3BB-ACF903B00AB5}">
  <sheetPr>
    <pageSetUpPr fitToPage="1"/>
  </sheetPr>
  <dimension ref="A1:AM53"/>
  <sheetViews>
    <sheetView showGridLines="0" tabSelected="1" zoomScale="90" zoomScaleNormal="90" zoomScaleSheetLayoutView="100" workbookViewId="0">
      <pane xSplit="1" ySplit="3" topLeftCell="Y4" activePane="bottomRight" state="frozen"/>
      <selection activeCell="AC1" sqref="AC1"/>
      <selection pane="topRight" activeCell="AC1" sqref="AC1"/>
      <selection pane="bottomLeft" activeCell="AC1" sqref="AC1"/>
      <selection pane="bottomRight" activeCell="AN1" sqref="AN1"/>
    </sheetView>
  </sheetViews>
  <sheetFormatPr defaultRowHeight="14.5" x14ac:dyDescent="0.35"/>
  <cols>
    <col min="1" max="1" width="49" bestFit="1" customWidth="1"/>
    <col min="2" max="9" width="9.1796875" customWidth="1"/>
    <col min="10" max="10" width="2.1796875" customWidth="1"/>
    <col min="11" max="18" width="9.1796875" customWidth="1"/>
    <col min="19" max="19" width="0.81640625" customWidth="1"/>
    <col min="20" max="39" width="9.26953125" customWidth="1"/>
  </cols>
  <sheetData>
    <row r="1" spans="1:39" ht="18.5" x14ac:dyDescent="0.45">
      <c r="A1" s="230" t="s">
        <v>130</v>
      </c>
    </row>
    <row r="2" spans="1:39" x14ac:dyDescent="0.35">
      <c r="A2" s="60" t="s">
        <v>131</v>
      </c>
      <c r="B2" s="16" t="s">
        <v>170</v>
      </c>
      <c r="C2" s="16" t="s">
        <v>170</v>
      </c>
      <c r="D2" s="16" t="s">
        <v>170</v>
      </c>
      <c r="E2" s="16" t="s">
        <v>170</v>
      </c>
      <c r="F2" s="16" t="s">
        <v>170</v>
      </c>
      <c r="G2" s="16" t="s">
        <v>283</v>
      </c>
      <c r="H2" s="16" t="s">
        <v>283</v>
      </c>
      <c r="I2" s="16" t="s">
        <v>283</v>
      </c>
      <c r="K2" s="73" t="s">
        <v>0</v>
      </c>
      <c r="L2" s="73" t="s">
        <v>0</v>
      </c>
      <c r="M2" s="73" t="s">
        <v>0</v>
      </c>
      <c r="N2" s="73" t="s">
        <v>0</v>
      </c>
      <c r="O2" s="73" t="s">
        <v>0</v>
      </c>
      <c r="P2" s="73" t="s">
        <v>0</v>
      </c>
      <c r="Q2" s="73" t="s">
        <v>0</v>
      </c>
      <c r="R2" s="73" t="s">
        <v>0</v>
      </c>
      <c r="T2" s="73" t="s">
        <v>0</v>
      </c>
      <c r="U2" s="73" t="s">
        <v>0</v>
      </c>
      <c r="V2" s="73" t="s">
        <v>0</v>
      </c>
      <c r="W2" s="73" t="s">
        <v>0</v>
      </c>
      <c r="X2" s="73" t="s">
        <v>0</v>
      </c>
      <c r="Y2" s="73" t="s">
        <v>0</v>
      </c>
      <c r="Z2" s="73" t="s">
        <v>0</v>
      </c>
      <c r="AA2" s="73" t="s">
        <v>0</v>
      </c>
      <c r="AB2" s="73" t="s">
        <v>0</v>
      </c>
      <c r="AC2" s="73" t="s">
        <v>0</v>
      </c>
      <c r="AD2" s="73" t="s">
        <v>0</v>
      </c>
      <c r="AE2" s="73" t="s">
        <v>0</v>
      </c>
      <c r="AF2" s="73" t="s">
        <v>0</v>
      </c>
      <c r="AG2" s="73" t="s">
        <v>0</v>
      </c>
      <c r="AH2" s="73" t="s">
        <v>0</v>
      </c>
      <c r="AI2" s="73" t="s">
        <v>0</v>
      </c>
      <c r="AJ2" s="73" t="s">
        <v>0</v>
      </c>
      <c r="AK2" s="73" t="s">
        <v>0</v>
      </c>
      <c r="AL2" s="73" t="s">
        <v>0</v>
      </c>
      <c r="AM2" s="73" t="s">
        <v>0</v>
      </c>
    </row>
    <row r="3" spans="1:39" x14ac:dyDescent="0.35">
      <c r="A3" s="60" t="s">
        <v>63</v>
      </c>
      <c r="B3" s="16" t="str">
        <f>AM3</f>
        <v>Q4FY26</v>
      </c>
      <c r="C3" s="16" t="str">
        <f>AL3</f>
        <v>Q3FY26</v>
      </c>
      <c r="D3" s="155" t="s">
        <v>171</v>
      </c>
      <c r="E3" s="16" t="str">
        <f>AI3</f>
        <v>Q4FY25</v>
      </c>
      <c r="F3" s="155" t="s">
        <v>172</v>
      </c>
      <c r="G3" s="16" t="s">
        <v>282</v>
      </c>
      <c r="H3" s="16" t="s">
        <v>268</v>
      </c>
      <c r="I3" s="16" t="s">
        <v>126</v>
      </c>
      <c r="K3" s="73" t="s">
        <v>3</v>
      </c>
      <c r="L3" s="73" t="s">
        <v>4</v>
      </c>
      <c r="M3" s="73" t="s">
        <v>5</v>
      </c>
      <c r="N3" s="73" t="s">
        <v>6</v>
      </c>
      <c r="O3" s="73" t="s">
        <v>122</v>
      </c>
      <c r="P3" s="73" t="s">
        <v>178</v>
      </c>
      <c r="Q3" s="73" t="s">
        <v>268</v>
      </c>
      <c r="R3" s="73" t="s">
        <v>282</v>
      </c>
      <c r="T3" s="73" t="s">
        <v>55</v>
      </c>
      <c r="U3" s="73" t="s">
        <v>54</v>
      </c>
      <c r="V3" s="73" t="s">
        <v>53</v>
      </c>
      <c r="W3" s="73" t="s">
        <v>52</v>
      </c>
      <c r="X3" s="73" t="s">
        <v>35</v>
      </c>
      <c r="Y3" s="73" t="s">
        <v>51</v>
      </c>
      <c r="Z3" s="73" t="s">
        <v>50</v>
      </c>
      <c r="AA3" s="73" t="s">
        <v>125</v>
      </c>
      <c r="AB3" s="73" t="s">
        <v>129</v>
      </c>
      <c r="AC3" s="73" t="s">
        <v>173</v>
      </c>
      <c r="AD3" s="73" t="s">
        <v>177</v>
      </c>
      <c r="AE3" s="73" t="s">
        <v>179</v>
      </c>
      <c r="AF3" s="73" t="s">
        <v>180</v>
      </c>
      <c r="AG3" s="73" t="s">
        <v>205</v>
      </c>
      <c r="AH3" s="73" t="s">
        <v>226</v>
      </c>
      <c r="AI3" s="73" t="s">
        <v>269</v>
      </c>
      <c r="AJ3" s="73" t="s">
        <v>275</v>
      </c>
      <c r="AK3" s="73" t="s">
        <v>276</v>
      </c>
      <c r="AL3" s="73" t="s">
        <v>277</v>
      </c>
      <c r="AM3" s="73" t="s">
        <v>280</v>
      </c>
    </row>
    <row r="4" spans="1:39" x14ac:dyDescent="0.35">
      <c r="A4" s="123" t="s">
        <v>132</v>
      </c>
      <c r="B4" s="124"/>
      <c r="C4" s="124"/>
      <c r="D4" s="156"/>
      <c r="E4" s="124"/>
      <c r="F4" s="156"/>
      <c r="G4" s="156"/>
      <c r="H4" s="156"/>
      <c r="I4" s="124"/>
      <c r="J4" s="125"/>
      <c r="K4" s="124"/>
      <c r="L4" s="124"/>
      <c r="M4" s="124"/>
      <c r="N4" s="124"/>
      <c r="O4" s="124"/>
      <c r="P4" s="124"/>
      <c r="Q4" s="124"/>
      <c r="R4" s="124"/>
      <c r="S4" s="125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</row>
    <row r="5" spans="1:39" x14ac:dyDescent="0.35">
      <c r="A5" s="126" t="s">
        <v>133</v>
      </c>
      <c r="B5" s="128">
        <f>AM5</f>
        <v>3330.04</v>
      </c>
      <c r="C5" s="128">
        <f>AL5</f>
        <v>3019.25</v>
      </c>
      <c r="D5" s="157">
        <f t="shared" ref="D5:D9" si="0">B5/C5-1</f>
        <v>0.1029361596422953</v>
      </c>
      <c r="E5" s="128">
        <f>AI5</f>
        <v>2483.25</v>
      </c>
      <c r="F5" s="157">
        <f t="shared" ref="F5:F9" si="1">B5/E5-1</f>
        <v>0.34100070472163502</v>
      </c>
      <c r="G5" s="128">
        <v>11753.72</v>
      </c>
      <c r="H5" s="128">
        <v>9504.2900000000009</v>
      </c>
      <c r="I5" s="157">
        <f t="shared" ref="I5:I9" si="2">G5/H5-1</f>
        <v>0.2366752277129589</v>
      </c>
      <c r="J5" s="125"/>
      <c r="K5" s="128">
        <v>4754.747029354</v>
      </c>
      <c r="L5" s="128">
        <v>4618.8850077001644</v>
      </c>
      <c r="M5" s="128">
        <v>5421.2053279966931</v>
      </c>
      <c r="N5" s="128">
        <v>6134.53</v>
      </c>
      <c r="O5" s="128">
        <v>7365.95</v>
      </c>
      <c r="P5" s="128">
        <v>9838.6299999999992</v>
      </c>
      <c r="Q5" s="128">
        <v>9504.2900000000009</v>
      </c>
      <c r="R5" s="128">
        <v>11753.72</v>
      </c>
      <c r="S5" s="125"/>
      <c r="T5" s="128">
        <v>1435.67</v>
      </c>
      <c r="U5" s="128">
        <v>1515.9999999999998</v>
      </c>
      <c r="V5" s="128">
        <v>1601.84</v>
      </c>
      <c r="W5" s="128">
        <v>1628.86</v>
      </c>
      <c r="X5" s="128">
        <v>1656.6299999999999</v>
      </c>
      <c r="Y5" s="128">
        <v>1761.3</v>
      </c>
      <c r="Z5" s="128">
        <v>1898.03</v>
      </c>
      <c r="AA5" s="128">
        <v>2057.98</v>
      </c>
      <c r="AB5" s="128">
        <v>2198.37</v>
      </c>
      <c r="AC5" s="128">
        <v>2357.25</v>
      </c>
      <c r="AD5" s="128">
        <v>2562.98</v>
      </c>
      <c r="AE5" s="128">
        <v>2720.04</v>
      </c>
      <c r="AF5" s="128">
        <v>2472.08</v>
      </c>
      <c r="AG5" s="128">
        <v>2318.1400000000003</v>
      </c>
      <c r="AH5" s="128">
        <v>2230.8099999999995</v>
      </c>
      <c r="AI5" s="128">
        <v>2483.25</v>
      </c>
      <c r="AJ5" s="128">
        <v>2583.4899999999998</v>
      </c>
      <c r="AK5" s="128">
        <v>2820.9400000000005</v>
      </c>
      <c r="AL5" s="128">
        <v>3019.25</v>
      </c>
      <c r="AM5" s="128">
        <v>3330.04</v>
      </c>
    </row>
    <row r="6" spans="1:39" x14ac:dyDescent="0.35">
      <c r="A6" s="126" t="s">
        <v>134</v>
      </c>
      <c r="B6" s="128">
        <f>AM6</f>
        <v>-1609.63</v>
      </c>
      <c r="C6" s="128">
        <f>AL6</f>
        <v>-1437.01</v>
      </c>
      <c r="D6" s="158">
        <f t="shared" si="0"/>
        <v>0.12012442502139864</v>
      </c>
      <c r="E6" s="128">
        <f>AI6</f>
        <v>-1169.3699999999999</v>
      </c>
      <c r="F6" s="158">
        <f t="shared" si="1"/>
        <v>0.37649332546584935</v>
      </c>
      <c r="G6" s="128">
        <v>-5717.37</v>
      </c>
      <c r="H6" s="128">
        <v>-4169.5200000000004</v>
      </c>
      <c r="I6" s="158">
        <f t="shared" si="2"/>
        <v>0.37122978184539202</v>
      </c>
      <c r="J6" s="125"/>
      <c r="K6" s="128">
        <v>-2585.04291509</v>
      </c>
      <c r="L6" s="128">
        <v>-2405.0176779620315</v>
      </c>
      <c r="M6" s="128">
        <v>-2625.8270501685342</v>
      </c>
      <c r="N6" s="128">
        <v>-2991</v>
      </c>
      <c r="O6" s="128">
        <v>-3222.02</v>
      </c>
      <c r="P6" s="128">
        <v>-3867.78</v>
      </c>
      <c r="Q6" s="128">
        <v>-4169.5200000000004</v>
      </c>
      <c r="R6" s="128">
        <v>-5717.37</v>
      </c>
      <c r="S6" s="125"/>
      <c r="T6" s="128">
        <v>-700.9</v>
      </c>
      <c r="U6" s="128">
        <v>-744.13</v>
      </c>
      <c r="V6" s="128">
        <v>-772.76</v>
      </c>
      <c r="W6" s="128">
        <v>-773.21</v>
      </c>
      <c r="X6" s="128">
        <v>-775.99</v>
      </c>
      <c r="Y6" s="128">
        <v>-775.83</v>
      </c>
      <c r="Z6" s="128">
        <v>-809.44</v>
      </c>
      <c r="AA6" s="128">
        <v>-860.56999999999971</v>
      </c>
      <c r="AB6" s="128">
        <v>-887.84</v>
      </c>
      <c r="AC6" s="128">
        <v>-932.14</v>
      </c>
      <c r="AD6" s="128">
        <v>-984.99999999999977</v>
      </c>
      <c r="AE6" s="128">
        <v>-1062.79</v>
      </c>
      <c r="AF6" s="128">
        <v>-1033.96</v>
      </c>
      <c r="AG6" s="128">
        <v>-962.91000000000008</v>
      </c>
      <c r="AH6" s="128">
        <v>-995.65</v>
      </c>
      <c r="AI6" s="128">
        <v>-1169.3699999999999</v>
      </c>
      <c r="AJ6" s="128">
        <v>-1288.8</v>
      </c>
      <c r="AK6" s="128">
        <v>-1381.92</v>
      </c>
      <c r="AL6" s="128">
        <v>-1437.01</v>
      </c>
      <c r="AM6" s="128">
        <v>-1609.63</v>
      </c>
    </row>
    <row r="7" spans="1:39" s="25" customFormat="1" x14ac:dyDescent="0.35">
      <c r="A7" s="130" t="s">
        <v>135</v>
      </c>
      <c r="B7" s="131">
        <f>AM7</f>
        <v>1720.4099999999999</v>
      </c>
      <c r="C7" s="131">
        <f>AL7</f>
        <v>1582.24</v>
      </c>
      <c r="D7" s="159">
        <f t="shared" si="0"/>
        <v>8.7325563757710389E-2</v>
      </c>
      <c r="E7" s="131">
        <f>AI7</f>
        <v>1313.88</v>
      </c>
      <c r="F7" s="159">
        <f t="shared" si="1"/>
        <v>0.3094118184309067</v>
      </c>
      <c r="G7" s="131">
        <f t="shared" ref="G7" si="3">G5+G6</f>
        <v>6036.3499999999995</v>
      </c>
      <c r="H7" s="131">
        <f t="shared" ref="H7" si="4">H5+H6</f>
        <v>5334.77</v>
      </c>
      <c r="I7" s="159">
        <f t="shared" si="2"/>
        <v>0.13151082427171157</v>
      </c>
      <c r="J7" s="132"/>
      <c r="K7" s="131">
        <f t="shared" ref="K7:P7" si="5">K5+K6</f>
        <v>2169.7041142640001</v>
      </c>
      <c r="L7" s="131">
        <f t="shared" si="5"/>
        <v>2213.8673297381329</v>
      </c>
      <c r="M7" s="131">
        <f t="shared" si="5"/>
        <v>2795.3782778281588</v>
      </c>
      <c r="N7" s="131">
        <f t="shared" si="5"/>
        <v>3143.5299999999997</v>
      </c>
      <c r="O7" s="131">
        <f t="shared" si="5"/>
        <v>4143.93</v>
      </c>
      <c r="P7" s="131">
        <f t="shared" si="5"/>
        <v>5970.8499999999985</v>
      </c>
      <c r="Q7" s="131">
        <f t="shared" ref="Q7:R7" si="6">Q5+Q6</f>
        <v>5334.77</v>
      </c>
      <c r="R7" s="131">
        <f t="shared" si="6"/>
        <v>6036.3499999999995</v>
      </c>
      <c r="S7" s="132"/>
      <c r="T7" s="131">
        <f t="shared" ref="T7:AB7" si="7">T5+T6</f>
        <v>734.7700000000001</v>
      </c>
      <c r="U7" s="131">
        <f t="shared" si="7"/>
        <v>771.86999999999978</v>
      </c>
      <c r="V7" s="131">
        <f t="shared" si="7"/>
        <v>829.07999999999993</v>
      </c>
      <c r="W7" s="131">
        <f t="shared" si="7"/>
        <v>855.64999999999986</v>
      </c>
      <c r="X7" s="131">
        <f t="shared" si="7"/>
        <v>880.63999999999987</v>
      </c>
      <c r="Y7" s="131">
        <f t="shared" si="7"/>
        <v>985.46999999999991</v>
      </c>
      <c r="Z7" s="131">
        <f t="shared" si="7"/>
        <v>1088.5899999999999</v>
      </c>
      <c r="AA7" s="131">
        <f t="shared" si="7"/>
        <v>1197.4100000000003</v>
      </c>
      <c r="AB7" s="131">
        <f t="shared" si="7"/>
        <v>1310.5299999999997</v>
      </c>
      <c r="AC7" s="131">
        <f t="shared" ref="AC7:AH7" si="8">AC5+AC6</f>
        <v>1425.1100000000001</v>
      </c>
      <c r="AD7" s="131">
        <f t="shared" si="8"/>
        <v>1577.9800000000002</v>
      </c>
      <c r="AE7" s="131">
        <f t="shared" si="8"/>
        <v>1657.25</v>
      </c>
      <c r="AF7" s="131">
        <f t="shared" si="8"/>
        <v>1438.12</v>
      </c>
      <c r="AG7" s="131">
        <f t="shared" si="8"/>
        <v>1355.2300000000002</v>
      </c>
      <c r="AH7" s="131">
        <f t="shared" si="8"/>
        <v>1235.1599999999994</v>
      </c>
      <c r="AI7" s="131">
        <f t="shared" ref="AI7:AJ7" si="9">AI5+AI6</f>
        <v>1313.88</v>
      </c>
      <c r="AJ7" s="131">
        <f t="shared" si="9"/>
        <v>1294.6899999999998</v>
      </c>
      <c r="AK7" s="131">
        <f t="shared" ref="AK7:AL7" si="10">AK5+AK6</f>
        <v>1439.0200000000004</v>
      </c>
      <c r="AL7" s="131">
        <f t="shared" si="10"/>
        <v>1582.24</v>
      </c>
      <c r="AM7" s="131">
        <f t="shared" ref="AM7" si="11">AM5+AM6</f>
        <v>1720.4099999999999</v>
      </c>
    </row>
    <row r="8" spans="1:39" x14ac:dyDescent="0.35">
      <c r="A8" s="133" t="s">
        <v>136</v>
      </c>
      <c r="B8" s="134">
        <f>AM8</f>
        <v>1163.7534045057059</v>
      </c>
      <c r="C8" s="134">
        <f>AL8</f>
        <v>1098.5526878040639</v>
      </c>
      <c r="D8" s="160">
        <f t="shared" si="0"/>
        <v>5.9351469825242642E-2</v>
      </c>
      <c r="E8" s="134">
        <f>AI8</f>
        <v>1032.3737257025291</v>
      </c>
      <c r="F8" s="160">
        <f t="shared" si="1"/>
        <v>0.12725980478994958</v>
      </c>
      <c r="G8" s="134">
        <v>4303.841922242942</v>
      </c>
      <c r="H8" s="134">
        <v>3995.8023027982381</v>
      </c>
      <c r="I8" s="160">
        <f t="shared" si="2"/>
        <v>7.7090805826150577E-2</v>
      </c>
      <c r="J8" s="125"/>
      <c r="K8" s="134">
        <f>K7-K9</f>
        <v>1924.5312372258636</v>
      </c>
      <c r="L8" s="134">
        <v>1638.0484574227396</v>
      </c>
      <c r="M8" s="134">
        <f>M7-M9</f>
        <v>2093.4051282759792</v>
      </c>
      <c r="N8" s="134">
        <v>2371.3465779136463</v>
      </c>
      <c r="O8" s="134">
        <v>3010.4873190504672</v>
      </c>
      <c r="P8" s="134">
        <v>4168.4139893226966</v>
      </c>
      <c r="Q8" s="134">
        <v>3995.8023027982381</v>
      </c>
      <c r="R8" s="134">
        <v>4303.841922242942</v>
      </c>
      <c r="S8" s="125"/>
      <c r="T8" s="134">
        <v>544.11992599921098</v>
      </c>
      <c r="U8" s="134">
        <v>598.16458956922997</v>
      </c>
      <c r="V8" s="134">
        <f t="shared" ref="V8" si="12">V7-V9</f>
        <v>639.23827751182648</v>
      </c>
      <c r="W8" s="134">
        <v>637.65720341950919</v>
      </c>
      <c r="X8" s="134">
        <v>633.6625991355495</v>
      </c>
      <c r="Y8" s="134">
        <v>724.24655777695989</v>
      </c>
      <c r="Z8" s="134">
        <v>788.08230041769775</v>
      </c>
      <c r="AA8" s="134">
        <v>872.67</v>
      </c>
      <c r="AB8" s="134">
        <v>937.40738295545145</v>
      </c>
      <c r="AC8" s="134">
        <v>1000.700062642731</v>
      </c>
      <c r="AD8" s="134">
        <v>1098.1486449976169</v>
      </c>
      <c r="AE8" s="134">
        <v>1132.1578987268988</v>
      </c>
      <c r="AF8" s="134">
        <v>1012.6071873407157</v>
      </c>
      <c r="AG8" s="134">
        <v>1011.4854807639571</v>
      </c>
      <c r="AH8" s="134">
        <v>946.95086962103778</v>
      </c>
      <c r="AI8" s="134">
        <v>1032.3737257025291</v>
      </c>
      <c r="AJ8" s="134">
        <v>976.45231104970708</v>
      </c>
      <c r="AK8" s="134">
        <v>1065.0705450155924</v>
      </c>
      <c r="AL8" s="134">
        <v>1098.5526878040639</v>
      </c>
      <c r="AM8" s="134">
        <v>1163.7534045057059</v>
      </c>
    </row>
    <row r="9" spans="1:39" x14ac:dyDescent="0.35">
      <c r="A9" s="133" t="s">
        <v>137</v>
      </c>
      <c r="B9" s="134">
        <f>AM9</f>
        <v>556.64821591683074</v>
      </c>
      <c r="C9" s="134">
        <f>AL9</f>
        <v>483.68136477974463</v>
      </c>
      <c r="D9" s="160">
        <f t="shared" si="0"/>
        <v>0.150857271853575</v>
      </c>
      <c r="E9" s="134">
        <f>AI9</f>
        <v>281.51539461986465</v>
      </c>
      <c r="F9" s="160">
        <f t="shared" si="1"/>
        <v>0.97732780002487218</v>
      </c>
      <c r="G9" s="134">
        <v>1732.5138338607549</v>
      </c>
      <c r="H9" s="134">
        <v>1338.9678799197418</v>
      </c>
      <c r="I9" s="160">
        <f t="shared" si="2"/>
        <v>0.29391739700626895</v>
      </c>
      <c r="J9" s="125"/>
      <c r="K9" s="134">
        <v>245.17287703813656</v>
      </c>
      <c r="L9" s="134">
        <v>575.81887231539372</v>
      </c>
      <c r="M9" s="134">
        <v>701.97314955217973</v>
      </c>
      <c r="N9" s="134">
        <v>772.1829412304603</v>
      </c>
      <c r="O9" s="134">
        <v>1133.4426336336944</v>
      </c>
      <c r="P9" s="134">
        <v>1802.4325243765511</v>
      </c>
      <c r="Q9" s="134">
        <v>1338.9678799197418</v>
      </c>
      <c r="R9" s="134">
        <v>1732.5138338607549</v>
      </c>
      <c r="S9" s="125"/>
      <c r="T9" s="134">
        <v>190.64055880384552</v>
      </c>
      <c r="U9" s="134">
        <v>173.70244293515347</v>
      </c>
      <c r="V9" s="134">
        <v>189.84172248817342</v>
      </c>
      <c r="W9" s="134">
        <v>217.99821700328806</v>
      </c>
      <c r="X9" s="134">
        <v>246.97076565027737</v>
      </c>
      <c r="Y9" s="134">
        <v>261.22918761105285</v>
      </c>
      <c r="Z9" s="134">
        <v>300.50224660690918</v>
      </c>
      <c r="AA9" s="134">
        <v>324.74043376545501</v>
      </c>
      <c r="AB9" s="134">
        <v>373.12544928870773</v>
      </c>
      <c r="AC9" s="134">
        <v>424.38387928462021</v>
      </c>
      <c r="AD9" s="134">
        <v>479.83709073589841</v>
      </c>
      <c r="AE9" s="134">
        <v>525.08610506732384</v>
      </c>
      <c r="AF9" s="134">
        <v>425.52089512011605</v>
      </c>
      <c r="AG9" s="134">
        <v>343.73093314920902</v>
      </c>
      <c r="AH9" s="134">
        <v>288.20065703055207</v>
      </c>
      <c r="AI9" s="134">
        <v>281.51539461986465</v>
      </c>
      <c r="AJ9" s="134">
        <v>318.2400617146435</v>
      </c>
      <c r="AK9" s="134">
        <v>373.95419144953587</v>
      </c>
      <c r="AL9" s="134">
        <v>483.68136477974463</v>
      </c>
      <c r="AM9" s="134">
        <v>556.64821591683074</v>
      </c>
    </row>
    <row r="10" spans="1:39" x14ac:dyDescent="0.35">
      <c r="A10" s="30"/>
      <c r="B10" s="161"/>
      <c r="C10" s="161"/>
      <c r="D10" s="161"/>
      <c r="E10" s="161"/>
      <c r="F10" s="161"/>
      <c r="G10" s="135"/>
      <c r="H10" s="135"/>
      <c r="I10" s="161"/>
      <c r="J10" s="125"/>
      <c r="K10" s="135"/>
      <c r="L10" s="135"/>
      <c r="M10" s="135"/>
      <c r="N10" s="135"/>
      <c r="O10" s="135"/>
      <c r="P10" s="135"/>
      <c r="Q10" s="135"/>
      <c r="R10" s="135"/>
      <c r="S10" s="12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</row>
    <row r="11" spans="1:39" x14ac:dyDescent="0.35">
      <c r="A11" s="126" t="s">
        <v>138</v>
      </c>
      <c r="B11" s="128">
        <f>AM11</f>
        <v>205.38</v>
      </c>
      <c r="C11" s="128">
        <f>AL11</f>
        <v>280.02</v>
      </c>
      <c r="D11" s="157">
        <f>IFERROR(B11/C11-1,0)</f>
        <v>-0.26655238911506318</v>
      </c>
      <c r="E11" s="128">
        <f>AI11</f>
        <v>-30.08</v>
      </c>
      <c r="F11" s="157">
        <f t="shared" ref="F11:F13" si="13">B11/E11-1</f>
        <v>-7.8277925531914896</v>
      </c>
      <c r="G11" s="128">
        <v>1068.92</v>
      </c>
      <c r="H11" s="128">
        <v>-312.56</v>
      </c>
      <c r="I11" s="157">
        <f>IFERROR(G11/H11-1,0)</f>
        <v>-4.4198873816227291</v>
      </c>
      <c r="J11" s="125"/>
      <c r="K11" s="129">
        <v>0</v>
      </c>
      <c r="L11" s="129">
        <v>105.83870683866508</v>
      </c>
      <c r="M11" s="129">
        <v>129.76562035454702</v>
      </c>
      <c r="N11" s="129">
        <v>411.22739174899999</v>
      </c>
      <c r="O11" s="129">
        <v>513.80999999999995</v>
      </c>
      <c r="P11" s="128">
        <v>-136.79</v>
      </c>
      <c r="Q11" s="128">
        <v>-312.56</v>
      </c>
      <c r="R11" s="128">
        <v>1068.92</v>
      </c>
      <c r="S11" s="125"/>
      <c r="T11" s="129">
        <v>47.58</v>
      </c>
      <c r="U11" s="129">
        <v>89.67</v>
      </c>
      <c r="V11" s="129">
        <v>117.83</v>
      </c>
      <c r="W11" s="129">
        <v>156.15</v>
      </c>
      <c r="X11" s="129">
        <v>199.1</v>
      </c>
      <c r="Y11" s="129">
        <v>158</v>
      </c>
      <c r="Z11" s="129">
        <v>149.9</v>
      </c>
      <c r="AA11" s="129">
        <v>6.81</v>
      </c>
      <c r="AB11" s="128">
        <v>-41.21</v>
      </c>
      <c r="AC11" s="128">
        <v>11.72</v>
      </c>
      <c r="AD11" s="127">
        <v>-18.380000000000003</v>
      </c>
      <c r="AE11" s="128">
        <v>-88.93</v>
      </c>
      <c r="AF11" s="128">
        <v>-157.63999999999999</v>
      </c>
      <c r="AG11" s="128">
        <v>-11.730000000000018</v>
      </c>
      <c r="AH11" s="128">
        <v>-113.11</v>
      </c>
      <c r="AI11" s="128">
        <v>-30.08</v>
      </c>
      <c r="AJ11" s="128">
        <v>229.19456460036994</v>
      </c>
      <c r="AK11" s="128">
        <v>354.33</v>
      </c>
      <c r="AL11" s="128">
        <v>280.02</v>
      </c>
      <c r="AM11" s="128">
        <v>205.38</v>
      </c>
    </row>
    <row r="12" spans="1:39" ht="23.25" customHeight="1" x14ac:dyDescent="0.35">
      <c r="A12" s="136" t="s">
        <v>139</v>
      </c>
      <c r="B12" s="128">
        <f>AM12</f>
        <v>11.078693077</v>
      </c>
      <c r="C12" s="129">
        <f>AL12</f>
        <v>7.63</v>
      </c>
      <c r="D12" s="157">
        <f t="shared" ref="D12:D13" si="14">B12/C12-1</f>
        <v>0.45199122896461352</v>
      </c>
      <c r="E12" s="129">
        <f>AI12</f>
        <v>15.658920073000001</v>
      </c>
      <c r="F12" s="157">
        <f t="shared" si="13"/>
        <v>-0.29249954496526798</v>
      </c>
      <c r="G12" s="129">
        <v>50.352667592999993</v>
      </c>
      <c r="H12" s="129">
        <v>58.184726767000001</v>
      </c>
      <c r="I12" s="157">
        <f t="shared" ref="I12:I13" si="15">G12/H12-1</f>
        <v>-0.13460678788375835</v>
      </c>
      <c r="J12" s="125"/>
      <c r="K12" s="129">
        <v>8.3418934250000003</v>
      </c>
      <c r="L12" s="129">
        <v>26.555558328</v>
      </c>
      <c r="M12" s="129">
        <v>21.076174399999999</v>
      </c>
      <c r="N12" s="129">
        <v>10.902481775</v>
      </c>
      <c r="O12" s="129">
        <v>29.637</v>
      </c>
      <c r="P12" s="129">
        <v>37.970972908</v>
      </c>
      <c r="Q12" s="129">
        <v>58.184726767000001</v>
      </c>
      <c r="R12" s="129">
        <v>50.352667592999993</v>
      </c>
      <c r="S12" s="125"/>
      <c r="T12" s="129">
        <v>2.6563075999999999</v>
      </c>
      <c r="U12" s="129">
        <v>2.2044104</v>
      </c>
      <c r="V12" s="129">
        <v>2.5252378000000002</v>
      </c>
      <c r="W12" s="129">
        <v>3.516525975</v>
      </c>
      <c r="X12" s="129">
        <v>3.127423737</v>
      </c>
      <c r="Y12" s="129">
        <v>3.722624245</v>
      </c>
      <c r="Z12" s="129">
        <v>7.2898525940000001</v>
      </c>
      <c r="AA12" s="129">
        <v>15.5</v>
      </c>
      <c r="AB12" s="129">
        <v>14.865159390999999</v>
      </c>
      <c r="AC12" s="129">
        <v>17.436083834000002</v>
      </c>
      <c r="AD12" s="129">
        <v>-1.7759596559999986</v>
      </c>
      <c r="AE12" s="128">
        <v>7.4456893389999976</v>
      </c>
      <c r="AF12" s="128">
        <v>8.4403021940000009</v>
      </c>
      <c r="AG12" s="128">
        <v>20.29</v>
      </c>
      <c r="AH12" s="128">
        <v>15.526365604999995</v>
      </c>
      <c r="AI12" s="128">
        <v>15.658920073000001</v>
      </c>
      <c r="AJ12" s="128">
        <v>12.607845326999998</v>
      </c>
      <c r="AK12" s="128">
        <v>19.039980668999998</v>
      </c>
      <c r="AL12" s="128">
        <v>7.63</v>
      </c>
      <c r="AM12" s="128">
        <v>11.078693077</v>
      </c>
    </row>
    <row r="13" spans="1:39" x14ac:dyDescent="0.35">
      <c r="A13" s="66" t="s">
        <v>140</v>
      </c>
      <c r="B13" s="137">
        <f>AM13</f>
        <v>773.10690899383076</v>
      </c>
      <c r="C13" s="137">
        <f>AL13</f>
        <v>771.3313647797446</v>
      </c>
      <c r="D13" s="162">
        <f t="shared" si="14"/>
        <v>2.3019214505728414E-3</v>
      </c>
      <c r="E13" s="137">
        <f>AI13</f>
        <v>267.09431469286466</v>
      </c>
      <c r="F13" s="162">
        <f t="shared" si="13"/>
        <v>1.8945090421817357</v>
      </c>
      <c r="G13" s="137">
        <f t="shared" ref="G13" si="16">G9+G11+G12</f>
        <v>2851.7865014537551</v>
      </c>
      <c r="H13" s="137">
        <f t="shared" ref="H13" si="17">H9+H11+H12</f>
        <v>1084.5926066867419</v>
      </c>
      <c r="I13" s="162">
        <f t="shared" si="15"/>
        <v>1.6293619225061011</v>
      </c>
      <c r="J13" s="125"/>
      <c r="K13" s="137">
        <f t="shared" ref="K13:Q13" si="18">K9+K11+K12</f>
        <v>253.51477046313656</v>
      </c>
      <c r="L13" s="137">
        <f t="shared" si="18"/>
        <v>708.21313748205876</v>
      </c>
      <c r="M13" s="137">
        <f t="shared" si="18"/>
        <v>852.81494430672672</v>
      </c>
      <c r="N13" s="137">
        <f t="shared" si="18"/>
        <v>1194.3128147544603</v>
      </c>
      <c r="O13" s="137">
        <f t="shared" si="18"/>
        <v>1676.8896336336943</v>
      </c>
      <c r="P13" s="137">
        <f t="shared" si="18"/>
        <v>1703.6134972845512</v>
      </c>
      <c r="Q13" s="137">
        <f t="shared" si="18"/>
        <v>1084.5926066867419</v>
      </c>
      <c r="R13" s="137">
        <f t="shared" ref="R13" si="19">R9+R11+R12</f>
        <v>2851.7865014537551</v>
      </c>
      <c r="S13" s="125"/>
      <c r="T13" s="137">
        <f t="shared" ref="T13:AL13" si="20">T9+T11+T12</f>
        <v>240.8768664038455</v>
      </c>
      <c r="U13" s="137">
        <f t="shared" si="20"/>
        <v>265.57685333515343</v>
      </c>
      <c r="V13" s="137">
        <f t="shared" si="20"/>
        <v>310.19696028817344</v>
      </c>
      <c r="W13" s="137">
        <f t="shared" si="20"/>
        <v>377.66474297828807</v>
      </c>
      <c r="X13" s="137">
        <f t="shared" si="20"/>
        <v>449.19818938727741</v>
      </c>
      <c r="Y13" s="137">
        <f t="shared" si="20"/>
        <v>422.95181185605287</v>
      </c>
      <c r="Z13" s="137">
        <f t="shared" si="20"/>
        <v>457.69209920090924</v>
      </c>
      <c r="AA13" s="137">
        <f t="shared" si="20"/>
        <v>347.05043376545501</v>
      </c>
      <c r="AB13" s="137">
        <f t="shared" si="20"/>
        <v>346.78060867970777</v>
      </c>
      <c r="AC13" s="137">
        <f t="shared" si="20"/>
        <v>453.53996311862022</v>
      </c>
      <c r="AD13" s="137">
        <f t="shared" si="20"/>
        <v>459.68113107989842</v>
      </c>
      <c r="AE13" s="137">
        <f t="shared" si="20"/>
        <v>443.60179440632385</v>
      </c>
      <c r="AF13" s="137">
        <f t="shared" si="20"/>
        <v>276.32119731411609</v>
      </c>
      <c r="AG13" s="137">
        <f t="shared" si="20"/>
        <v>352.29093314920902</v>
      </c>
      <c r="AH13" s="137">
        <f t="shared" si="20"/>
        <v>190.61702263555205</v>
      </c>
      <c r="AI13" s="137">
        <f t="shared" si="20"/>
        <v>267.09431469286466</v>
      </c>
      <c r="AJ13" s="137">
        <f t="shared" si="20"/>
        <v>560.04247164201342</v>
      </c>
      <c r="AK13" s="137">
        <f t="shared" si="20"/>
        <v>747.3241721185359</v>
      </c>
      <c r="AL13" s="137">
        <f t="shared" si="20"/>
        <v>771.3313647797446</v>
      </c>
      <c r="AM13" s="137">
        <f t="shared" ref="AM13" si="21">AM9+AM11+AM12</f>
        <v>773.10690899383076</v>
      </c>
    </row>
    <row r="14" spans="1:39" x14ac:dyDescent="0.35">
      <c r="A14" s="133" t="s">
        <v>278</v>
      </c>
      <c r="B14" s="134">
        <v>571.26701589733761</v>
      </c>
      <c r="C14" s="134">
        <v>583.83652072154041</v>
      </c>
      <c r="D14" s="160">
        <f>IFERROR(B14/C14-1,0)</f>
        <v>-2.1529151360159204E-2</v>
      </c>
      <c r="E14" s="134">
        <v>152.09989333130454</v>
      </c>
      <c r="F14" s="160">
        <f>B14/E14-1</f>
        <v>2.7558673013202037</v>
      </c>
      <c r="G14" s="290">
        <v>2150.6229481661139</v>
      </c>
      <c r="H14" s="290">
        <v>511.73342103841719</v>
      </c>
      <c r="I14" s="160">
        <f>IFERROR(G14/H14-1,0)</f>
        <v>3.2026235921860202</v>
      </c>
      <c r="J14" s="125"/>
      <c r="K14" s="135"/>
      <c r="L14" s="135"/>
      <c r="M14" s="135"/>
      <c r="N14" s="135"/>
      <c r="O14" s="135"/>
      <c r="P14" s="135"/>
      <c r="Q14" s="135"/>
      <c r="R14" s="135"/>
      <c r="S14" s="12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</row>
    <row r="15" spans="1:39" x14ac:dyDescent="0.35">
      <c r="A15" s="133" t="s">
        <v>279</v>
      </c>
      <c r="B15" s="134">
        <v>201.83938063239418</v>
      </c>
      <c r="C15" s="134">
        <v>187.47257664088679</v>
      </c>
      <c r="D15" s="160">
        <f>B15/C15-1</f>
        <v>7.6634162974287934E-2</v>
      </c>
      <c r="E15" s="134">
        <v>114.99013847335121</v>
      </c>
      <c r="F15" s="160">
        <f>B15/E15-1</f>
        <v>0.75527556807986751</v>
      </c>
      <c r="G15" s="290">
        <v>701.15953293948724</v>
      </c>
      <c r="H15" s="290">
        <v>572.85554724106771</v>
      </c>
      <c r="I15" s="160">
        <f>G15/H15-1</f>
        <v>0.22397266870565358</v>
      </c>
      <c r="J15" s="125"/>
      <c r="K15" s="135"/>
      <c r="L15" s="135"/>
      <c r="M15" s="135"/>
      <c r="N15" s="135"/>
      <c r="O15" s="135"/>
      <c r="P15" s="135"/>
      <c r="Q15" s="135"/>
      <c r="R15" s="135"/>
      <c r="S15" s="12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</row>
    <row r="16" spans="1:39" x14ac:dyDescent="0.35">
      <c r="A16" s="30"/>
      <c r="B16" s="138"/>
      <c r="C16" s="138"/>
      <c r="D16" s="163"/>
      <c r="E16" s="138"/>
      <c r="F16" s="161"/>
      <c r="G16" s="139"/>
      <c r="H16" s="139"/>
      <c r="I16" s="163"/>
      <c r="J16" s="125"/>
      <c r="K16" s="139"/>
      <c r="L16" s="139"/>
      <c r="M16" s="139"/>
      <c r="N16" s="139"/>
      <c r="O16" s="139"/>
      <c r="P16" s="139"/>
      <c r="Q16" s="139"/>
      <c r="R16" s="139"/>
      <c r="S16" s="125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</row>
    <row r="17" spans="1:39" x14ac:dyDescent="0.35">
      <c r="A17" s="126" t="s">
        <v>141</v>
      </c>
      <c r="B17" s="129">
        <f>AM17</f>
        <v>145.99775205308478</v>
      </c>
      <c r="C17" s="129">
        <f>AL17</f>
        <v>120.55627503013564</v>
      </c>
      <c r="D17" s="157">
        <f t="shared" ref="D17" si="22">B17/C17-1</f>
        <v>0.21103403382851282</v>
      </c>
      <c r="E17" s="129">
        <f>AI17</f>
        <v>85.363685943623764</v>
      </c>
      <c r="F17" s="157">
        <f t="shared" ref="F17" si="23">B17/E17-1</f>
        <v>0.71030281130907613</v>
      </c>
      <c r="G17" s="129">
        <v>447.73547787001701</v>
      </c>
      <c r="H17" s="129">
        <v>427.45475485466113</v>
      </c>
      <c r="I17" s="157">
        <f t="shared" ref="I17:I18" si="24">G17/H17-1</f>
        <v>4.7445309205301767E-2</v>
      </c>
      <c r="J17" s="125"/>
      <c r="K17" s="129">
        <v>122.68065984423728</v>
      </c>
      <c r="L17" s="129">
        <v>91.950270151999987</v>
      </c>
      <c r="M17" s="129">
        <v>90.179160388999989</v>
      </c>
      <c r="N17" s="129">
        <v>142.29578759199998</v>
      </c>
      <c r="O17" s="129">
        <v>199.31700000000001</v>
      </c>
      <c r="P17" s="129">
        <v>373.1037772511018</v>
      </c>
      <c r="Q17" s="129">
        <v>427.45475485466113</v>
      </c>
      <c r="R17" s="129">
        <v>447.73547787001701</v>
      </c>
      <c r="S17" s="125"/>
      <c r="T17" s="129">
        <v>22.263003605999998</v>
      </c>
      <c r="U17" s="129">
        <v>33.796996921999998</v>
      </c>
      <c r="V17" s="129">
        <v>37.059533756999976</v>
      </c>
      <c r="W17" s="129">
        <v>49.176253307000003</v>
      </c>
      <c r="X17" s="129">
        <v>40.670940483999999</v>
      </c>
      <c r="Y17" s="129">
        <v>32.203196655999996</v>
      </c>
      <c r="Z17" s="129">
        <v>49.013210329000025</v>
      </c>
      <c r="AA17" s="129">
        <v>65.040000000000006</v>
      </c>
      <c r="AB17" s="129">
        <v>71.601738812999997</v>
      </c>
      <c r="AC17" s="129">
        <v>87.880832923000057</v>
      </c>
      <c r="AD17" s="129">
        <v>87.317185707999954</v>
      </c>
      <c r="AE17" s="128">
        <v>126.30401980710177</v>
      </c>
      <c r="AF17" s="128">
        <v>92.514558677677982</v>
      </c>
      <c r="AG17" s="128">
        <v>109.79</v>
      </c>
      <c r="AH17" s="128">
        <v>138.06086990880002</v>
      </c>
      <c r="AI17" s="128">
        <v>85.363685943623764</v>
      </c>
      <c r="AJ17" s="128">
        <v>94.890806745593252</v>
      </c>
      <c r="AK17" s="128">
        <v>86.290644091203333</v>
      </c>
      <c r="AL17" s="128">
        <v>120.55627503013564</v>
      </c>
      <c r="AM17" s="128">
        <v>145.99775205308478</v>
      </c>
    </row>
    <row r="18" spans="1:39" x14ac:dyDescent="0.35">
      <c r="A18" s="126" t="s">
        <v>142</v>
      </c>
      <c r="B18" s="129">
        <f>AM18</f>
        <v>4.2588888880729634E-5</v>
      </c>
      <c r="C18" s="129">
        <f>AL18</f>
        <v>4.7000000000000058E-5</v>
      </c>
      <c r="D18" s="157"/>
      <c r="E18" s="129">
        <f>AI18</f>
        <v>0</v>
      </c>
      <c r="F18" s="157"/>
      <c r="G18" s="127">
        <v>2.9056688888072968E-4</v>
      </c>
      <c r="H18" s="127">
        <v>2.19</v>
      </c>
      <c r="I18" s="157">
        <f t="shared" si="24"/>
        <v>-0.99986732105530562</v>
      </c>
      <c r="J18" s="125"/>
      <c r="K18" s="127">
        <v>80.023585144000009</v>
      </c>
      <c r="L18" s="127">
        <v>1.0900552740000009</v>
      </c>
      <c r="M18" s="127">
        <v>5.9444803999999998</v>
      </c>
      <c r="N18" s="127">
        <v>0</v>
      </c>
      <c r="O18" s="127">
        <v>0</v>
      </c>
      <c r="P18" s="127">
        <v>0.06</v>
      </c>
      <c r="Q18" s="127">
        <v>2.19</v>
      </c>
      <c r="R18" s="127">
        <v>2.9056688888072968E-4</v>
      </c>
      <c r="S18" s="125"/>
      <c r="T18" s="127">
        <v>0</v>
      </c>
      <c r="U18" s="127">
        <v>0</v>
      </c>
      <c r="V18" s="127">
        <v>0</v>
      </c>
      <c r="W18" s="127">
        <v>0</v>
      </c>
      <c r="X18" s="127">
        <v>0</v>
      </c>
      <c r="Y18" s="127">
        <v>0</v>
      </c>
      <c r="Z18" s="127">
        <v>0</v>
      </c>
      <c r="AA18" s="127">
        <v>0</v>
      </c>
      <c r="AB18" s="127">
        <v>0.04</v>
      </c>
      <c r="AC18" s="127">
        <v>0</v>
      </c>
      <c r="AD18" s="127">
        <v>0</v>
      </c>
      <c r="AE18" s="127">
        <v>0.02</v>
      </c>
      <c r="AF18" s="127">
        <v>0</v>
      </c>
      <c r="AG18" s="127">
        <v>2.17</v>
      </c>
      <c r="AH18" s="127">
        <v>2.0000000000000018E-2</v>
      </c>
      <c r="AI18" s="127">
        <v>0</v>
      </c>
      <c r="AJ18" s="127">
        <v>0</v>
      </c>
      <c r="AK18" s="127">
        <v>2.0097799999999999E-4</v>
      </c>
      <c r="AL18" s="127">
        <v>4.7000000000000058E-5</v>
      </c>
      <c r="AM18" s="127">
        <v>4.2588888880729634E-5</v>
      </c>
    </row>
    <row r="19" spans="1:39" x14ac:dyDescent="0.35"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</row>
    <row r="20" spans="1:39" x14ac:dyDescent="0.35">
      <c r="A20" s="141" t="s">
        <v>143</v>
      </c>
      <c r="B20" s="142">
        <f>AM20</f>
        <v>7.17</v>
      </c>
      <c r="C20" s="142">
        <f>AL20</f>
        <v>5.34</v>
      </c>
      <c r="D20" s="164">
        <f t="shared" ref="D20" si="25">B20/C20-1</f>
        <v>0.34269662921348321</v>
      </c>
      <c r="E20" s="142">
        <f>AI20</f>
        <v>3.1</v>
      </c>
      <c r="F20" s="164">
        <f t="shared" ref="F20" si="26">B20/E20-1</f>
        <v>1.3129032258064517</v>
      </c>
      <c r="G20" s="142">
        <v>23.03</v>
      </c>
      <c r="H20" s="142">
        <v>26.17</v>
      </c>
      <c r="I20" s="164">
        <f t="shared" ref="I20" si="27">G20/H20-1</f>
        <v>-0.11998471532288879</v>
      </c>
      <c r="J20" s="125"/>
      <c r="K20" s="142">
        <v>107.08206208899999</v>
      </c>
      <c r="L20" s="142">
        <v>81.805229058604255</v>
      </c>
      <c r="M20" s="142">
        <v>149.91164849301538</v>
      </c>
      <c r="N20" s="142">
        <v>168.88</v>
      </c>
      <c r="O20" s="142">
        <v>177.61</v>
      </c>
      <c r="P20" s="142">
        <v>240.71</v>
      </c>
      <c r="Q20" s="142">
        <v>26.17</v>
      </c>
      <c r="R20" s="142">
        <v>23.03</v>
      </c>
      <c r="S20" s="125"/>
      <c r="T20" s="142">
        <v>17.309999999999999</v>
      </c>
      <c r="U20" s="142">
        <v>45.71</v>
      </c>
      <c r="V20" s="142">
        <v>45.46</v>
      </c>
      <c r="W20" s="142">
        <v>60.4</v>
      </c>
      <c r="X20" s="142">
        <v>44.42</v>
      </c>
      <c r="Y20" s="142">
        <v>25.14</v>
      </c>
      <c r="Z20" s="142">
        <v>23.61</v>
      </c>
      <c r="AA20" s="142">
        <v>88.66</v>
      </c>
      <c r="AB20" s="142">
        <v>69.34</v>
      </c>
      <c r="AC20" s="142">
        <v>57.21</v>
      </c>
      <c r="AD20" s="142">
        <v>45.829999999999991</v>
      </c>
      <c r="AE20" s="142">
        <v>68.319999999999993</v>
      </c>
      <c r="AF20" s="142">
        <v>11.99</v>
      </c>
      <c r="AG20" s="142">
        <v>4.6899999999999995</v>
      </c>
      <c r="AH20" s="142">
        <v>6.3900000000000006</v>
      </c>
      <c r="AI20" s="142">
        <v>3.1</v>
      </c>
      <c r="AJ20" s="142">
        <v>6.47</v>
      </c>
      <c r="AK20" s="142">
        <v>4.05</v>
      </c>
      <c r="AL20" s="142">
        <v>5.34</v>
      </c>
      <c r="AM20" s="142">
        <v>7.17</v>
      </c>
    </row>
    <row r="21" spans="1:39" x14ac:dyDescent="0.35"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</row>
    <row r="22" spans="1:39" x14ac:dyDescent="0.35">
      <c r="A22" s="143" t="s">
        <v>144</v>
      </c>
      <c r="B22" s="144">
        <f>AM22</f>
        <v>1163.7534045057059</v>
      </c>
      <c r="C22" s="144">
        <f>AL22</f>
        <v>1098.5526878040639</v>
      </c>
      <c r="D22" s="165">
        <f t="shared" ref="D22:D24" si="28">B22/C22-1</f>
        <v>5.9351469825242642E-2</v>
      </c>
      <c r="E22" s="144">
        <f>AI22</f>
        <v>1032.3737257025291</v>
      </c>
      <c r="F22" s="165">
        <f t="shared" ref="F22:F24" si="29">B22/E22-1</f>
        <v>0.12725980478994958</v>
      </c>
      <c r="G22" s="144">
        <f>G8</f>
        <v>4303.841922242942</v>
      </c>
      <c r="H22" s="144">
        <f>H8</f>
        <v>3995.8023027982381</v>
      </c>
      <c r="I22" s="165">
        <f t="shared" ref="I22:I24" si="30">G22/H22-1</f>
        <v>7.7090805826150577E-2</v>
      </c>
      <c r="J22" s="125"/>
      <c r="K22" s="144">
        <v>1917.9459974529029</v>
      </c>
      <c r="L22" s="144">
        <f>L8</f>
        <v>1638.0484574227396</v>
      </c>
      <c r="M22" s="144">
        <v>2110.9026282759792</v>
      </c>
      <c r="N22" s="144">
        <f>N8</f>
        <v>2371.3465779136463</v>
      </c>
      <c r="O22" s="144">
        <f>O8</f>
        <v>3010.4873190504672</v>
      </c>
      <c r="P22" s="144">
        <f>P8</f>
        <v>4168.4139893226966</v>
      </c>
      <c r="Q22" s="144">
        <f>Q8</f>
        <v>3995.8023027982381</v>
      </c>
      <c r="R22" s="144">
        <f>R8</f>
        <v>4303.841922242942</v>
      </c>
      <c r="S22" s="125"/>
      <c r="T22" s="144">
        <f t="shared" ref="T22:AL22" si="31">T8</f>
        <v>544.11992599921098</v>
      </c>
      <c r="U22" s="144">
        <f t="shared" si="31"/>
        <v>598.16458956922997</v>
      </c>
      <c r="V22" s="144">
        <f t="shared" si="31"/>
        <v>639.23827751182648</v>
      </c>
      <c r="W22" s="144">
        <f t="shared" si="31"/>
        <v>637.65720341950919</v>
      </c>
      <c r="X22" s="144">
        <f t="shared" si="31"/>
        <v>633.6625991355495</v>
      </c>
      <c r="Y22" s="144">
        <f t="shared" si="31"/>
        <v>724.24655777695989</v>
      </c>
      <c r="Z22" s="144">
        <f t="shared" si="31"/>
        <v>788.08230041769775</v>
      </c>
      <c r="AA22" s="144">
        <f t="shared" si="31"/>
        <v>872.67</v>
      </c>
      <c r="AB22" s="144">
        <f t="shared" si="31"/>
        <v>937.40738295545145</v>
      </c>
      <c r="AC22" s="144">
        <f t="shared" si="31"/>
        <v>1000.700062642731</v>
      </c>
      <c r="AD22" s="144">
        <f t="shared" si="31"/>
        <v>1098.1486449976169</v>
      </c>
      <c r="AE22" s="144">
        <f t="shared" si="31"/>
        <v>1132.1578987268988</v>
      </c>
      <c r="AF22" s="144">
        <f t="shared" si="31"/>
        <v>1012.6071873407157</v>
      </c>
      <c r="AG22" s="144">
        <f t="shared" si="31"/>
        <v>1011.4854807639571</v>
      </c>
      <c r="AH22" s="144">
        <f t="shared" si="31"/>
        <v>946.95086962103778</v>
      </c>
      <c r="AI22" s="144">
        <f t="shared" si="31"/>
        <v>1032.3737257025291</v>
      </c>
      <c r="AJ22" s="144">
        <f t="shared" si="31"/>
        <v>976.45231104970708</v>
      </c>
      <c r="AK22" s="144">
        <f t="shared" si="31"/>
        <v>1065.0705450155924</v>
      </c>
      <c r="AL22" s="144">
        <f t="shared" si="31"/>
        <v>1098.5526878040639</v>
      </c>
      <c r="AM22" s="144">
        <f t="shared" ref="AM22" si="32">AM8</f>
        <v>1163.7534045057059</v>
      </c>
    </row>
    <row r="23" spans="1:39" x14ac:dyDescent="0.35">
      <c r="A23" s="145" t="s">
        <v>145</v>
      </c>
      <c r="B23" s="144">
        <f>AM23</f>
        <v>926.27470363580437</v>
      </c>
      <c r="C23" s="144">
        <f>AL23</f>
        <v>897.22768680988031</v>
      </c>
      <c r="D23" s="165">
        <f t="shared" si="28"/>
        <v>3.2374186901433566E-2</v>
      </c>
      <c r="E23" s="144">
        <f>AI23</f>
        <v>355.55800063648843</v>
      </c>
      <c r="F23" s="165">
        <f t="shared" si="29"/>
        <v>1.6051296890455831</v>
      </c>
      <c r="G23" s="144">
        <f t="shared" ref="G23" si="33">G13+G17+G18+G20</f>
        <v>3322.5522698906611</v>
      </c>
      <c r="H23" s="144">
        <f t="shared" ref="H23" si="34">H13+H17+H18+H20</f>
        <v>1540.4073615414031</v>
      </c>
      <c r="I23" s="165">
        <f t="shared" si="30"/>
        <v>1.1569309215491939</v>
      </c>
      <c r="J23" s="125"/>
      <c r="K23" s="144">
        <v>631.23024656310395</v>
      </c>
      <c r="L23" s="144">
        <f>L13+L17+L18+L20</f>
        <v>883.05869196666299</v>
      </c>
      <c r="M23" s="144">
        <v>1079.919501040742</v>
      </c>
      <c r="N23" s="144">
        <f>N13+N17+N18+N20</f>
        <v>1505.4886023464601</v>
      </c>
      <c r="O23" s="144">
        <f>O13+O17+O18+O20</f>
        <v>2053.8166336336944</v>
      </c>
      <c r="P23" s="144">
        <f t="shared" ref="P23:Q23" si="35">P13+P17+P18+P20</f>
        <v>2317.4872745356529</v>
      </c>
      <c r="Q23" s="144">
        <f t="shared" si="35"/>
        <v>1540.4073615414031</v>
      </c>
      <c r="R23" s="144">
        <f t="shared" ref="R23" si="36">R13+R17+R18+R20</f>
        <v>3322.5522698906611</v>
      </c>
      <c r="S23" s="125"/>
      <c r="T23" s="144">
        <f t="shared" ref="T23:AB23" si="37">T13+T17+T18+T20</f>
        <v>280.44987000984548</v>
      </c>
      <c r="U23" s="144">
        <f t="shared" si="37"/>
        <v>345.08385025715341</v>
      </c>
      <c r="V23" s="144">
        <f t="shared" si="37"/>
        <v>392.71649404517342</v>
      </c>
      <c r="W23" s="144">
        <f t="shared" si="37"/>
        <v>487.24099628528808</v>
      </c>
      <c r="X23" s="144">
        <f t="shared" si="37"/>
        <v>534.2891298712774</v>
      </c>
      <c r="Y23" s="144">
        <f t="shared" si="37"/>
        <v>480.29500851205285</v>
      </c>
      <c r="Z23" s="144">
        <f t="shared" si="37"/>
        <v>530.3153095299092</v>
      </c>
      <c r="AA23" s="144">
        <f t="shared" si="37"/>
        <v>500.750433765455</v>
      </c>
      <c r="AB23" s="144">
        <f t="shared" si="37"/>
        <v>487.76234749270782</v>
      </c>
      <c r="AC23" s="144">
        <f t="shared" ref="AC23:AH23" si="38">AC13+AC17+AC18+AC20</f>
        <v>598.63079604162033</v>
      </c>
      <c r="AD23" s="144">
        <f t="shared" si="38"/>
        <v>592.82831678789842</v>
      </c>
      <c r="AE23" s="144">
        <f t="shared" si="38"/>
        <v>638.24581421342555</v>
      </c>
      <c r="AF23" s="144">
        <f t="shared" si="38"/>
        <v>380.8257559917941</v>
      </c>
      <c r="AG23" s="144">
        <f t="shared" si="38"/>
        <v>468.94093314920906</v>
      </c>
      <c r="AH23" s="144">
        <f t="shared" si="38"/>
        <v>335.08789254435203</v>
      </c>
      <c r="AI23" s="144">
        <f t="shared" ref="AI23:AJ23" si="39">AI13+AI17+AI18+AI20</f>
        <v>355.55800063648843</v>
      </c>
      <c r="AJ23" s="144">
        <f t="shared" si="39"/>
        <v>661.40327838760675</v>
      </c>
      <c r="AK23" s="144">
        <f t="shared" ref="AK23:AL23" si="40">AK13+AK17+AK18+AK20</f>
        <v>837.66501718773918</v>
      </c>
      <c r="AL23" s="144">
        <f t="shared" si="40"/>
        <v>897.22768680988031</v>
      </c>
      <c r="AM23" s="144">
        <f t="shared" ref="AM23" si="41">AM13+AM17+AM18+AM20</f>
        <v>926.27470363580437</v>
      </c>
    </row>
    <row r="24" spans="1:39" x14ac:dyDescent="0.35">
      <c r="A24" s="121" t="s">
        <v>146</v>
      </c>
      <c r="B24" s="146">
        <f>AM24</f>
        <v>2090.0364877189736</v>
      </c>
      <c r="C24" s="146">
        <f>AL24</f>
        <v>1995.7863220301356</v>
      </c>
      <c r="D24" s="166">
        <f t="shared" si="28"/>
        <v>4.7224577425185377E-2</v>
      </c>
      <c r="E24" s="146">
        <f>AI24</f>
        <v>1387.9226060166238</v>
      </c>
      <c r="F24" s="166">
        <f t="shared" si="29"/>
        <v>0.50587394330108659</v>
      </c>
      <c r="G24" s="146">
        <f>G22+G23</f>
        <v>7626.3941921336027</v>
      </c>
      <c r="H24" s="146">
        <f>H22+H23</f>
        <v>5536.2096643396417</v>
      </c>
      <c r="I24" s="166">
        <f t="shared" si="30"/>
        <v>0.37754793523400232</v>
      </c>
      <c r="J24" s="125"/>
      <c r="K24" s="146">
        <f>K7+K11+K12+K17+K18+K20</f>
        <v>2487.8323147662372</v>
      </c>
      <c r="L24" s="146">
        <f>L7+L11+L12+L17+L18+L20</f>
        <v>2521.1071493894024</v>
      </c>
      <c r="M24" s="146">
        <v>3190.8221293167212</v>
      </c>
      <c r="N24" s="146">
        <f>SUM(N22:N23)</f>
        <v>3876.8351802601064</v>
      </c>
      <c r="O24" s="146">
        <f>SUM(O22:O23)</f>
        <v>5064.3039526841621</v>
      </c>
      <c r="P24" s="146">
        <f>P22+P23</f>
        <v>6485.9012638583499</v>
      </c>
      <c r="Q24" s="146">
        <f>Q22+Q23</f>
        <v>5536.2096643396417</v>
      </c>
      <c r="R24" s="146">
        <f>R22+R23</f>
        <v>7626.3941921336027</v>
      </c>
      <c r="S24" s="125"/>
      <c r="T24" s="146">
        <f t="shared" ref="T24:U24" si="42">SUM(T22:T23)</f>
        <v>824.56979600905652</v>
      </c>
      <c r="U24" s="146">
        <f t="shared" si="42"/>
        <v>943.24843982638345</v>
      </c>
      <c r="V24" s="146">
        <f>SUM(V22:V23)</f>
        <v>1031.954771557</v>
      </c>
      <c r="W24" s="146">
        <f t="shared" ref="W24:AA24" si="43">SUM(W22:W23)</f>
        <v>1124.8981997047972</v>
      </c>
      <c r="X24" s="146">
        <f t="shared" si="43"/>
        <v>1167.951729006827</v>
      </c>
      <c r="Y24" s="146">
        <f t="shared" si="43"/>
        <v>1204.5415662890127</v>
      </c>
      <c r="Z24" s="146">
        <f t="shared" si="43"/>
        <v>1318.397609947607</v>
      </c>
      <c r="AA24" s="146">
        <f t="shared" si="43"/>
        <v>1373.4204337654551</v>
      </c>
      <c r="AB24" s="146">
        <f t="shared" ref="AB24:AL24" si="44">AB7+AB11+AB12+AB17+AB18+AB20</f>
        <v>1425.1668982039994</v>
      </c>
      <c r="AC24" s="146">
        <f t="shared" si="44"/>
        <v>1599.3569167570004</v>
      </c>
      <c r="AD24" s="146">
        <f t="shared" si="44"/>
        <v>1690.971226052</v>
      </c>
      <c r="AE24" s="146">
        <f t="shared" si="44"/>
        <v>1770.4097091461015</v>
      </c>
      <c r="AF24" s="146">
        <f t="shared" si="44"/>
        <v>1393.424860871678</v>
      </c>
      <c r="AG24" s="146">
        <f t="shared" si="44"/>
        <v>1480.4400000000003</v>
      </c>
      <c r="AH24" s="146">
        <f t="shared" si="44"/>
        <v>1282.0472355137995</v>
      </c>
      <c r="AI24" s="146">
        <f t="shared" si="44"/>
        <v>1387.9226060166238</v>
      </c>
      <c r="AJ24" s="146">
        <f t="shared" si="44"/>
        <v>1637.8532166729628</v>
      </c>
      <c r="AK24" s="146">
        <f t="shared" si="44"/>
        <v>1902.7308257382037</v>
      </c>
      <c r="AL24" s="146">
        <f t="shared" si="44"/>
        <v>1995.7863220301356</v>
      </c>
      <c r="AM24" s="146">
        <f t="shared" ref="AM24" si="45">AM7+AM11+AM12+AM17+AM18+AM20</f>
        <v>2090.0364877189736</v>
      </c>
    </row>
    <row r="25" spans="1:39" x14ac:dyDescent="0.35">
      <c r="B25" s="125"/>
      <c r="C25" s="125"/>
      <c r="D25" s="125"/>
      <c r="E25" s="125"/>
      <c r="F25" s="125"/>
      <c r="G25" s="147"/>
      <c r="H25" s="147"/>
      <c r="I25" s="125"/>
      <c r="J25" s="125"/>
      <c r="K25" s="147"/>
      <c r="L25" s="147"/>
      <c r="M25" s="147"/>
      <c r="N25" s="147"/>
      <c r="O25" s="147"/>
      <c r="P25" s="147"/>
      <c r="Q25" s="147"/>
      <c r="R25" s="147"/>
      <c r="S25" s="125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</row>
    <row r="26" spans="1:39" x14ac:dyDescent="0.35">
      <c r="A26" s="126" t="s">
        <v>147</v>
      </c>
      <c r="B26" s="128">
        <f>AM26</f>
        <v>-542.04</v>
      </c>
      <c r="C26" s="128">
        <f>AL26</f>
        <v>-565.35</v>
      </c>
      <c r="D26" s="167">
        <f t="shared" ref="D26:D29" si="46">B26/C26-1</f>
        <v>-4.1231095781374516E-2</v>
      </c>
      <c r="E26" s="128">
        <f>AI26</f>
        <v>-467.15</v>
      </c>
      <c r="F26" s="167">
        <f t="shared" ref="F26:F29" si="47">B26/E26-1</f>
        <v>0.16031253344750085</v>
      </c>
      <c r="G26" s="128">
        <v>-2110.5100000000002</v>
      </c>
      <c r="H26" s="128">
        <v>-1888.77</v>
      </c>
      <c r="I26" s="167">
        <f t="shared" ref="I26:I29" si="48">G26/H26-1</f>
        <v>0.11739915394674849</v>
      </c>
      <c r="J26" s="125"/>
      <c r="K26" s="128">
        <v>-690.10808591599994</v>
      </c>
      <c r="L26" s="128">
        <v>-746.09192211499987</v>
      </c>
      <c r="M26" s="128">
        <v>-723.09173331500006</v>
      </c>
      <c r="N26" s="128">
        <v>-930.74</v>
      </c>
      <c r="O26" s="128">
        <v>-1329.5</v>
      </c>
      <c r="P26" s="128">
        <v>-1684.85</v>
      </c>
      <c r="Q26" s="128">
        <v>-1888.77</v>
      </c>
      <c r="R26" s="128">
        <v>-2110.5100000000002</v>
      </c>
      <c r="S26" s="125"/>
      <c r="T26" s="128">
        <v>-196.42</v>
      </c>
      <c r="U26" s="128">
        <v>-226.91</v>
      </c>
      <c r="V26" s="128">
        <v>-241.5</v>
      </c>
      <c r="W26" s="128">
        <v>-265.91000000000003</v>
      </c>
      <c r="X26" s="128">
        <v>-306.88</v>
      </c>
      <c r="Y26" s="128">
        <v>-323.70999999999998</v>
      </c>
      <c r="Z26" s="128">
        <v>-333.36</v>
      </c>
      <c r="AA26" s="128">
        <v>-365.54999999999995</v>
      </c>
      <c r="AB26" s="128">
        <v>-379.98</v>
      </c>
      <c r="AC26" s="128">
        <v>-415.32</v>
      </c>
      <c r="AD26" s="128">
        <v>-433.91000000000008</v>
      </c>
      <c r="AE26" s="128">
        <v>-455.65</v>
      </c>
      <c r="AF26" s="128">
        <v>-459.13</v>
      </c>
      <c r="AG26" s="128">
        <v>-483.76</v>
      </c>
      <c r="AH26" s="128">
        <v>-478.7299999999999</v>
      </c>
      <c r="AI26" s="128">
        <v>-467.15</v>
      </c>
      <c r="AJ26" s="128">
        <v>-495.51</v>
      </c>
      <c r="AK26" s="128">
        <v>-507.61</v>
      </c>
      <c r="AL26" s="128">
        <v>-565.35</v>
      </c>
      <c r="AM26" s="128">
        <v>-542.04</v>
      </c>
    </row>
    <row r="27" spans="1:39" x14ac:dyDescent="0.35">
      <c r="A27" s="126" t="s">
        <v>148</v>
      </c>
      <c r="B27" s="128">
        <f>AM27</f>
        <v>-63.61</v>
      </c>
      <c r="C27" s="128">
        <f>AL27</f>
        <v>-52.656337288000003</v>
      </c>
      <c r="D27" s="167">
        <f t="shared" si="46"/>
        <v>0.20802173634086496</v>
      </c>
      <c r="E27" s="128">
        <f>AI27</f>
        <v>-50.75</v>
      </c>
      <c r="F27" s="167">
        <f t="shared" si="47"/>
        <v>0.25339901477832516</v>
      </c>
      <c r="G27" s="128">
        <v>-210.62</v>
      </c>
      <c r="H27" s="128">
        <v>-188.57</v>
      </c>
      <c r="I27" s="167">
        <f t="shared" si="48"/>
        <v>0.11693270403563671</v>
      </c>
      <c r="J27" s="125"/>
      <c r="K27" s="128">
        <v>-31.848879955000001</v>
      </c>
      <c r="L27" s="128">
        <v>-105.64906803593111</v>
      </c>
      <c r="M27" s="128">
        <v>-105.67603666851799</v>
      </c>
      <c r="N27" s="128">
        <v>-121.7</v>
      </c>
      <c r="O27" s="128">
        <v>-152.59</v>
      </c>
      <c r="P27" s="128">
        <v>-180.82</v>
      </c>
      <c r="Q27" s="128">
        <v>-188.57</v>
      </c>
      <c r="R27" s="128">
        <v>-210.62</v>
      </c>
      <c r="S27" s="125"/>
      <c r="T27" s="128">
        <v>-28.1</v>
      </c>
      <c r="U27" s="128">
        <v>-29.83</v>
      </c>
      <c r="V27" s="128">
        <v>-30.47</v>
      </c>
      <c r="W27" s="128">
        <v>-33.29</v>
      </c>
      <c r="X27" s="128">
        <v>-34.35</v>
      </c>
      <c r="Y27" s="128">
        <v>-36.75</v>
      </c>
      <c r="Z27" s="128">
        <v>-39.39</v>
      </c>
      <c r="AA27" s="128">
        <v>-42.09</v>
      </c>
      <c r="AB27" s="128">
        <v>-42.22</v>
      </c>
      <c r="AC27" s="128">
        <v>-43.26</v>
      </c>
      <c r="AD27" s="128">
        <v>-44.839999999999989</v>
      </c>
      <c r="AE27" s="128">
        <v>-50.5</v>
      </c>
      <c r="AF27" s="128">
        <v>-46.02</v>
      </c>
      <c r="AG27" s="128">
        <v>-46.15</v>
      </c>
      <c r="AH27" s="128">
        <v>-45.649999999999991</v>
      </c>
      <c r="AI27" s="128">
        <v>-50.75</v>
      </c>
      <c r="AJ27" s="128">
        <v>-47.01</v>
      </c>
      <c r="AK27" s="128">
        <v>-47.34</v>
      </c>
      <c r="AL27" s="128">
        <v>-52.656337288000003</v>
      </c>
      <c r="AM27" s="128">
        <v>-63.61</v>
      </c>
    </row>
    <row r="28" spans="1:39" x14ac:dyDescent="0.35">
      <c r="A28" s="126" t="s">
        <v>149</v>
      </c>
      <c r="B28" s="128">
        <f>AM28</f>
        <v>-311.69</v>
      </c>
      <c r="C28" s="128">
        <f>AL28</f>
        <v>-302.39999999999998</v>
      </c>
      <c r="D28" s="167">
        <f t="shared" si="46"/>
        <v>3.0720899470899621E-2</v>
      </c>
      <c r="E28" s="128">
        <f>AI28</f>
        <v>-218.79</v>
      </c>
      <c r="F28" s="167">
        <f t="shared" si="47"/>
        <v>0.42460807166689518</v>
      </c>
      <c r="G28" s="128">
        <v>-1188.56</v>
      </c>
      <c r="H28" s="128">
        <v>-886.1</v>
      </c>
      <c r="I28" s="167">
        <f t="shared" si="48"/>
        <v>0.34133844938494518</v>
      </c>
      <c r="J28" s="125"/>
      <c r="K28" s="128">
        <v>-451.39341535299997</v>
      </c>
      <c r="L28" s="128">
        <v>-416.00237332699993</v>
      </c>
      <c r="M28" s="128">
        <v>-361.67599658100005</v>
      </c>
      <c r="N28" s="128">
        <v>-539.38</v>
      </c>
      <c r="O28" s="128">
        <v>-764.54</v>
      </c>
      <c r="P28" s="128">
        <v>-941.02</v>
      </c>
      <c r="Q28" s="128">
        <v>-886.1</v>
      </c>
      <c r="R28" s="128">
        <v>-1188.56</v>
      </c>
      <c r="S28" s="125"/>
      <c r="T28" s="128">
        <v>-90.72999999999999</v>
      </c>
      <c r="U28" s="128">
        <v>-130.75</v>
      </c>
      <c r="V28" s="128">
        <v>-148.66</v>
      </c>
      <c r="W28" s="128">
        <v>-169.26</v>
      </c>
      <c r="X28" s="128">
        <v>-175.32999999999998</v>
      </c>
      <c r="Y28" s="128">
        <v>-189.69</v>
      </c>
      <c r="Z28" s="128">
        <v>-193.98</v>
      </c>
      <c r="AA28" s="128">
        <v>-205.51999999999998</v>
      </c>
      <c r="AB28" s="128">
        <v>-210.98</v>
      </c>
      <c r="AC28" s="128">
        <v>-218.68</v>
      </c>
      <c r="AD28" s="128">
        <v>-248.44</v>
      </c>
      <c r="AE28" s="128">
        <v>-262.93</v>
      </c>
      <c r="AF28" s="128">
        <v>-240.91</v>
      </c>
      <c r="AG28" s="128">
        <v>-203.02</v>
      </c>
      <c r="AH28" s="128">
        <v>-223.37999999999994</v>
      </c>
      <c r="AI28" s="128">
        <v>-218.79</v>
      </c>
      <c r="AJ28" s="128">
        <v>-259.20999999999998</v>
      </c>
      <c r="AK28" s="128">
        <v>-315.26</v>
      </c>
      <c r="AL28" s="128">
        <v>-302.39999999999998</v>
      </c>
      <c r="AM28" s="128">
        <v>-311.69</v>
      </c>
    </row>
    <row r="29" spans="1:39" x14ac:dyDescent="0.35">
      <c r="A29" s="148" t="s">
        <v>150</v>
      </c>
      <c r="B29" s="149">
        <f>AM29</f>
        <v>-917.33999999999992</v>
      </c>
      <c r="C29" s="149">
        <f>AL29</f>
        <v>-920.40633728800003</v>
      </c>
      <c r="D29" s="168">
        <f t="shared" si="46"/>
        <v>-3.3315038845073142E-3</v>
      </c>
      <c r="E29" s="149">
        <f>AI29</f>
        <v>-736.68999999999994</v>
      </c>
      <c r="F29" s="168">
        <f t="shared" si="47"/>
        <v>0.24521847724280232</v>
      </c>
      <c r="G29" s="149">
        <f>SUM(G26:G28)</f>
        <v>-3509.69</v>
      </c>
      <c r="H29" s="149">
        <f>SUM(H26:H28)</f>
        <v>-2963.44</v>
      </c>
      <c r="I29" s="168">
        <f t="shared" si="48"/>
        <v>0.18432969791863507</v>
      </c>
      <c r="J29" s="125"/>
      <c r="K29" s="149">
        <f>SUM(K26:K28)</f>
        <v>-1173.3503812239999</v>
      </c>
      <c r="L29" s="149">
        <f t="shared" ref="L29:AB29" si="49">SUM(L26:L28)</f>
        <v>-1267.7433634779309</v>
      </c>
      <c r="M29" s="149">
        <f t="shared" si="49"/>
        <v>-1190.4437665645182</v>
      </c>
      <c r="N29" s="149">
        <f t="shared" si="49"/>
        <v>-1591.8200000000002</v>
      </c>
      <c r="O29" s="149">
        <f t="shared" si="49"/>
        <v>-2246.63</v>
      </c>
      <c r="P29" s="149">
        <f>SUM(P26:P28)</f>
        <v>-2806.6899999999996</v>
      </c>
      <c r="Q29" s="149">
        <f>SUM(Q26:Q28)</f>
        <v>-2963.44</v>
      </c>
      <c r="R29" s="149">
        <f>SUM(R26:R28)</f>
        <v>-3509.69</v>
      </c>
      <c r="S29" s="125"/>
      <c r="T29" s="149">
        <f t="shared" si="49"/>
        <v>-315.25</v>
      </c>
      <c r="U29" s="149">
        <f t="shared" si="49"/>
        <v>-387.49</v>
      </c>
      <c r="V29" s="149">
        <f t="shared" si="49"/>
        <v>-420.63</v>
      </c>
      <c r="W29" s="149">
        <f t="shared" si="49"/>
        <v>-468.46000000000004</v>
      </c>
      <c r="X29" s="149">
        <f t="shared" si="49"/>
        <v>-516.55999999999995</v>
      </c>
      <c r="Y29" s="149">
        <f t="shared" si="49"/>
        <v>-550.15</v>
      </c>
      <c r="Z29" s="149">
        <f t="shared" si="49"/>
        <v>-566.73</v>
      </c>
      <c r="AA29" s="149">
        <f t="shared" si="49"/>
        <v>-613.16</v>
      </c>
      <c r="AB29" s="149">
        <f t="shared" si="49"/>
        <v>-633.18000000000006</v>
      </c>
      <c r="AC29" s="149">
        <f t="shared" ref="AC29:AH29" si="50">SUM(AC26:AC28)</f>
        <v>-677.26</v>
      </c>
      <c r="AD29" s="149">
        <f t="shared" si="50"/>
        <v>-727.19</v>
      </c>
      <c r="AE29" s="149">
        <f t="shared" si="50"/>
        <v>-769.07999999999993</v>
      </c>
      <c r="AF29" s="149">
        <f t="shared" si="50"/>
        <v>-746.06</v>
      </c>
      <c r="AG29" s="149">
        <f t="shared" si="50"/>
        <v>-732.93</v>
      </c>
      <c r="AH29" s="149">
        <f t="shared" si="50"/>
        <v>-747.75999999999976</v>
      </c>
      <c r="AI29" s="149">
        <f t="shared" ref="AI29:AJ29" si="51">SUM(AI26:AI28)</f>
        <v>-736.68999999999994</v>
      </c>
      <c r="AJ29" s="149">
        <f t="shared" si="51"/>
        <v>-801.73</v>
      </c>
      <c r="AK29" s="149">
        <f t="shared" ref="AK29:AL29" si="52">SUM(AK26:AK28)</f>
        <v>-870.21</v>
      </c>
      <c r="AL29" s="149">
        <f t="shared" si="52"/>
        <v>-920.40633728800003</v>
      </c>
      <c r="AM29" s="149">
        <f t="shared" ref="AM29" si="53">SUM(AM26:AM28)</f>
        <v>-917.33999999999992</v>
      </c>
    </row>
    <row r="30" spans="1:39" x14ac:dyDescent="0.35"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</row>
    <row r="31" spans="1:39" x14ac:dyDescent="0.35">
      <c r="A31" s="150" t="s">
        <v>151</v>
      </c>
      <c r="B31" s="151">
        <f>AM31</f>
        <v>1172.6964877189737</v>
      </c>
      <c r="C31" s="151">
        <f>AL31</f>
        <v>1075.3799847421355</v>
      </c>
      <c r="D31" s="169">
        <f t="shared" ref="D31:D47" si="54">B31/C31-1</f>
        <v>9.0494991870407215E-2</v>
      </c>
      <c r="E31" s="151">
        <f>AI31</f>
        <v>651.23260601662389</v>
      </c>
      <c r="F31" s="169">
        <f t="shared" ref="F31:F47" si="55">B31/E31-1</f>
        <v>0.80073368084557872</v>
      </c>
      <c r="G31" s="151">
        <f>G24+G29</f>
        <v>4116.7041921336022</v>
      </c>
      <c r="H31" s="151">
        <f>H24+H29</f>
        <v>2572.7696643396416</v>
      </c>
      <c r="I31" s="169">
        <f t="shared" ref="I31:I44" si="56">G31/H31-1</f>
        <v>0.60010600606574149</v>
      </c>
      <c r="J31" s="125"/>
      <c r="K31" s="151">
        <f>K24+K29</f>
        <v>1314.4819335422374</v>
      </c>
      <c r="L31" s="151">
        <f>L24+L29</f>
        <v>1253.3637859114715</v>
      </c>
      <c r="M31" s="151">
        <v>2001.8115953002034</v>
      </c>
      <c r="N31" s="151">
        <f>N24+N29</f>
        <v>2285.0151802601063</v>
      </c>
      <c r="O31" s="151">
        <f>O24+O29</f>
        <v>2817.673952684162</v>
      </c>
      <c r="P31" s="151">
        <f>P24+P29</f>
        <v>3679.2112638583503</v>
      </c>
      <c r="Q31" s="151">
        <f>Q24+Q29</f>
        <v>2572.7696643396416</v>
      </c>
      <c r="R31" s="151">
        <f>R24+R29</f>
        <v>4116.7041921336022</v>
      </c>
      <c r="S31" s="125"/>
      <c r="T31" s="151">
        <f t="shared" ref="T31:AB31" si="57">T24+T29</f>
        <v>509.31979600905652</v>
      </c>
      <c r="U31" s="151">
        <f t="shared" si="57"/>
        <v>555.75843982638344</v>
      </c>
      <c r="V31" s="151">
        <f t="shared" si="57"/>
        <v>611.32477155699996</v>
      </c>
      <c r="W31" s="151">
        <f t="shared" si="57"/>
        <v>656.43819970479717</v>
      </c>
      <c r="X31" s="151">
        <f t="shared" si="57"/>
        <v>651.39172900682706</v>
      </c>
      <c r="Y31" s="151">
        <f t="shared" si="57"/>
        <v>654.39156628901276</v>
      </c>
      <c r="Z31" s="151">
        <f t="shared" si="57"/>
        <v>751.66760994760693</v>
      </c>
      <c r="AA31" s="151">
        <f t="shared" si="57"/>
        <v>760.2604337654551</v>
      </c>
      <c r="AB31" s="151">
        <f t="shared" si="57"/>
        <v>791.98689820399932</v>
      </c>
      <c r="AC31" s="151">
        <f t="shared" ref="AC31:AH31" si="58">AC24+AC29</f>
        <v>922.09691675700037</v>
      </c>
      <c r="AD31" s="151">
        <f t="shared" si="58"/>
        <v>963.78122605199997</v>
      </c>
      <c r="AE31" s="151">
        <f t="shared" si="58"/>
        <v>1001.3297091461015</v>
      </c>
      <c r="AF31" s="151">
        <f t="shared" si="58"/>
        <v>647.36486087167805</v>
      </c>
      <c r="AG31" s="151">
        <f t="shared" si="58"/>
        <v>747.51000000000033</v>
      </c>
      <c r="AH31" s="151">
        <f t="shared" si="58"/>
        <v>534.28723551379971</v>
      </c>
      <c r="AI31" s="151">
        <f t="shared" ref="AI31:AJ31" si="59">AI24+AI29</f>
        <v>651.23260601662389</v>
      </c>
      <c r="AJ31" s="151">
        <f t="shared" si="59"/>
        <v>836.12321667296283</v>
      </c>
      <c r="AK31" s="151">
        <f t="shared" ref="AK31:AL31" si="60">AK24+AK29</f>
        <v>1032.5208257382037</v>
      </c>
      <c r="AL31" s="151">
        <f t="shared" si="60"/>
        <v>1075.3799847421355</v>
      </c>
      <c r="AM31" s="151">
        <f t="shared" ref="AM31" si="61">AM24+AM29</f>
        <v>1172.6964877189737</v>
      </c>
    </row>
    <row r="32" spans="1:39" x14ac:dyDescent="0.35">
      <c r="A32" s="126" t="s">
        <v>152</v>
      </c>
      <c r="B32" s="128">
        <f>AM32</f>
        <v>-325.70999999999998</v>
      </c>
      <c r="C32" s="128">
        <f>AL32</f>
        <v>-399.68</v>
      </c>
      <c r="D32" s="158">
        <f t="shared" si="54"/>
        <v>-0.18507305844675748</v>
      </c>
      <c r="E32" s="128">
        <f>AI32</f>
        <v>-348.74</v>
      </c>
      <c r="F32" s="158">
        <f t="shared" si="55"/>
        <v>-6.60377358490567E-2</v>
      </c>
      <c r="G32" s="128">
        <v>-1738.19</v>
      </c>
      <c r="H32" s="128">
        <v>-1498.04</v>
      </c>
      <c r="I32" s="158">
        <f t="shared" si="56"/>
        <v>0.16030947104216176</v>
      </c>
      <c r="J32" s="125"/>
      <c r="K32" s="128">
        <v>-301.172905254</v>
      </c>
      <c r="L32" s="128">
        <v>-466.20420178437331</v>
      </c>
      <c r="M32" s="128">
        <v>-1168.6323392945628</v>
      </c>
      <c r="N32" s="128">
        <v>-904.81000000000006</v>
      </c>
      <c r="O32" s="128">
        <v>-866.13</v>
      </c>
      <c r="P32" s="128">
        <v>-911.29</v>
      </c>
      <c r="Q32" s="128">
        <v>-1498.04</v>
      </c>
      <c r="R32" s="128">
        <v>-1738.19</v>
      </c>
      <c r="S32" s="125"/>
      <c r="T32" s="128">
        <v>-165.05</v>
      </c>
      <c r="U32" s="128">
        <v>-210.17999999999998</v>
      </c>
      <c r="V32" s="128">
        <v>-255.89000000000004</v>
      </c>
      <c r="W32" s="128">
        <v>-271.73</v>
      </c>
      <c r="X32" s="128">
        <v>-248.70000000000005</v>
      </c>
      <c r="Y32" s="128">
        <v>-196.02</v>
      </c>
      <c r="Z32" s="128">
        <v>-213.15</v>
      </c>
      <c r="AA32" s="128">
        <v>-208.26000000000002</v>
      </c>
      <c r="AB32" s="128">
        <v>-190.11</v>
      </c>
      <c r="AC32" s="128">
        <v>-242.6</v>
      </c>
      <c r="AD32" s="128">
        <v>-242.99000000000007</v>
      </c>
      <c r="AE32" s="128">
        <v>-235.6</v>
      </c>
      <c r="AF32" s="128">
        <v>-251.57</v>
      </c>
      <c r="AG32" s="128">
        <v>-406.32</v>
      </c>
      <c r="AH32" s="128">
        <v>-491.40999999999997</v>
      </c>
      <c r="AI32" s="128">
        <v>-348.74</v>
      </c>
      <c r="AJ32" s="128">
        <v>-512.46</v>
      </c>
      <c r="AK32" s="128">
        <v>-500.34</v>
      </c>
      <c r="AL32" s="128">
        <v>-399.68</v>
      </c>
      <c r="AM32" s="128">
        <v>-325.70999999999998</v>
      </c>
    </row>
    <row r="33" spans="1:39" x14ac:dyDescent="0.35">
      <c r="A33" s="126"/>
      <c r="B33" s="128"/>
      <c r="C33" s="128"/>
      <c r="D33" s="158"/>
      <c r="E33" s="128"/>
      <c r="F33" s="158"/>
      <c r="G33" s="128"/>
      <c r="H33" s="128"/>
      <c r="I33" s="158"/>
      <c r="J33" s="125"/>
      <c r="K33" s="128"/>
      <c r="L33" s="128"/>
      <c r="M33" s="128"/>
      <c r="N33" s="128"/>
      <c r="O33" s="128"/>
      <c r="P33" s="128"/>
      <c r="Q33" s="128"/>
      <c r="R33" s="128"/>
      <c r="S33" s="125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</row>
    <row r="34" spans="1:39" x14ac:dyDescent="0.35">
      <c r="A34" s="121" t="s">
        <v>153</v>
      </c>
      <c r="B34" s="146">
        <f t="shared" ref="B34:B44" si="62">AM34</f>
        <v>846.98648771897365</v>
      </c>
      <c r="C34" s="146">
        <f t="shared" ref="C34:C44" si="63">AL34</f>
        <v>675.69998474213548</v>
      </c>
      <c r="D34" s="166">
        <f t="shared" si="54"/>
        <v>0.25349490431349575</v>
      </c>
      <c r="E34" s="146">
        <f t="shared" ref="E34:E44" si="64">AI34</f>
        <v>302.49260601662388</v>
      </c>
      <c r="F34" s="166">
        <f t="shared" si="55"/>
        <v>1.8000237720601553</v>
      </c>
      <c r="G34" s="146">
        <f>G31+G32</f>
        <v>2378.5141921336021</v>
      </c>
      <c r="H34" s="146">
        <f>H31+H32</f>
        <v>1074.7296643396417</v>
      </c>
      <c r="I34" s="166">
        <f t="shared" si="56"/>
        <v>1.2131278879280396</v>
      </c>
      <c r="J34" s="125"/>
      <c r="K34" s="146">
        <f>K31+K32</f>
        <v>1013.3090282882374</v>
      </c>
      <c r="L34" s="146">
        <f>L31+L32</f>
        <v>787.15958412709824</v>
      </c>
      <c r="M34" s="146">
        <v>833.17925600564058</v>
      </c>
      <c r="N34" s="146">
        <f>N31+N32</f>
        <v>1380.2051802601063</v>
      </c>
      <c r="O34" s="146">
        <f>O31+O32</f>
        <v>1951.5439526841619</v>
      </c>
      <c r="P34" s="146">
        <f>P31+P32</f>
        <v>2767.9212638583504</v>
      </c>
      <c r="Q34" s="146">
        <f>Q31+Q32</f>
        <v>1074.7296643396417</v>
      </c>
      <c r="R34" s="146">
        <f>R31+R32</f>
        <v>2378.5141921336021</v>
      </c>
      <c r="S34" s="125"/>
      <c r="T34" s="146">
        <f t="shared" ref="T34:AB34" si="65">T31+T32</f>
        <v>344.26979600905651</v>
      </c>
      <c r="U34" s="146">
        <f t="shared" si="65"/>
        <v>345.57843982638349</v>
      </c>
      <c r="V34" s="146">
        <f t="shared" si="65"/>
        <v>355.43477155699992</v>
      </c>
      <c r="W34" s="146">
        <f t="shared" si="65"/>
        <v>384.70819970479715</v>
      </c>
      <c r="X34" s="146">
        <f t="shared" si="65"/>
        <v>402.69172900682702</v>
      </c>
      <c r="Y34" s="146">
        <f t="shared" si="65"/>
        <v>458.37156628901278</v>
      </c>
      <c r="Z34" s="146">
        <f t="shared" si="65"/>
        <v>538.51760994760696</v>
      </c>
      <c r="AA34" s="146">
        <f t="shared" si="65"/>
        <v>552.00043376545511</v>
      </c>
      <c r="AB34" s="146">
        <f t="shared" si="65"/>
        <v>601.8768982039993</v>
      </c>
      <c r="AC34" s="146">
        <f t="shared" ref="AC34:AH34" si="66">AC31+AC32</f>
        <v>679.49691675700035</v>
      </c>
      <c r="AD34" s="146">
        <f t="shared" si="66"/>
        <v>720.79122605199996</v>
      </c>
      <c r="AE34" s="146">
        <f t="shared" si="66"/>
        <v>765.72970914610153</v>
      </c>
      <c r="AF34" s="146">
        <f t="shared" si="66"/>
        <v>395.79486087167805</v>
      </c>
      <c r="AG34" s="146">
        <f t="shared" si="66"/>
        <v>341.19000000000034</v>
      </c>
      <c r="AH34" s="146">
        <f t="shared" si="66"/>
        <v>42.877235513799747</v>
      </c>
      <c r="AI34" s="146">
        <f t="shared" ref="AI34:AJ34" si="67">AI31+AI32</f>
        <v>302.49260601662388</v>
      </c>
      <c r="AJ34" s="146">
        <f t="shared" si="67"/>
        <v>323.66321667296279</v>
      </c>
      <c r="AK34" s="146">
        <f t="shared" ref="AK34:AL34" si="68">AK31+AK32</f>
        <v>532.18082573820379</v>
      </c>
      <c r="AL34" s="146">
        <f t="shared" si="68"/>
        <v>675.69998474213548</v>
      </c>
      <c r="AM34" s="146">
        <f t="shared" ref="AM34" si="69">AM31+AM32</f>
        <v>846.98648771897365</v>
      </c>
    </row>
    <row r="35" spans="1:39" x14ac:dyDescent="0.35">
      <c r="A35" s="126" t="s">
        <v>154</v>
      </c>
      <c r="B35" s="128">
        <f t="shared" si="62"/>
        <v>-14.33</v>
      </c>
      <c r="C35" s="128">
        <f t="shared" si="63"/>
        <v>-12.76</v>
      </c>
      <c r="D35" s="157">
        <f t="shared" si="54"/>
        <v>0.12304075235109724</v>
      </c>
      <c r="E35" s="128">
        <f t="shared" si="64"/>
        <v>6.97</v>
      </c>
      <c r="F35" s="157">
        <f t="shared" si="55"/>
        <v>-3.0559540889526544</v>
      </c>
      <c r="G35" s="128">
        <v>30.07</v>
      </c>
      <c r="H35" s="128">
        <v>218.78</v>
      </c>
      <c r="I35" s="157">
        <f t="shared" si="56"/>
        <v>-0.86255599232105307</v>
      </c>
      <c r="J35" s="125"/>
      <c r="K35" s="128">
        <v>12.002200275</v>
      </c>
      <c r="L35" s="128">
        <v>-61.975166117999976</v>
      </c>
      <c r="M35" s="128">
        <v>171.604982213</v>
      </c>
      <c r="N35" s="128">
        <v>155.77000000000001</v>
      </c>
      <c r="O35" s="128">
        <v>160.97</v>
      </c>
      <c r="P35" s="128">
        <v>-196.01018634499999</v>
      </c>
      <c r="Q35" s="128">
        <v>218.78</v>
      </c>
      <c r="R35" s="128">
        <v>30.07</v>
      </c>
      <c r="S35" s="125"/>
      <c r="T35" s="128">
        <v>6.22</v>
      </c>
      <c r="U35" s="128">
        <v>25.970000000000002</v>
      </c>
      <c r="V35" s="128">
        <v>38.869999999999997</v>
      </c>
      <c r="W35" s="128">
        <v>34.92</v>
      </c>
      <c r="X35" s="128">
        <v>31.239999999999995</v>
      </c>
      <c r="Y35" s="128">
        <v>71.070000000000007</v>
      </c>
      <c r="Z35" s="128">
        <v>16.63</v>
      </c>
      <c r="AA35" s="128">
        <v>42.03</v>
      </c>
      <c r="AB35" s="128">
        <v>16.489999999999998</v>
      </c>
      <c r="AC35" s="128">
        <v>4.0199999999999996</v>
      </c>
      <c r="AD35" s="128">
        <v>-4.4800000000000004</v>
      </c>
      <c r="AE35" s="128">
        <v>-212.02901424499998</v>
      </c>
      <c r="AF35" s="128">
        <v>40.369999999999997</v>
      </c>
      <c r="AG35" s="128">
        <v>105.64000000000001</v>
      </c>
      <c r="AH35" s="128">
        <v>58.154743553999964</v>
      </c>
      <c r="AI35" s="128">
        <v>6.97</v>
      </c>
      <c r="AJ35" s="128">
        <v>32.65</v>
      </c>
      <c r="AK35" s="128">
        <v>24.509999999999998</v>
      </c>
      <c r="AL35" s="128">
        <v>-12.76</v>
      </c>
      <c r="AM35" s="128">
        <v>-14.33</v>
      </c>
    </row>
    <row r="36" spans="1:39" x14ac:dyDescent="0.35">
      <c r="A36" s="150" t="s">
        <v>155</v>
      </c>
      <c r="B36" s="151">
        <f t="shared" si="62"/>
        <v>832.65648771897361</v>
      </c>
      <c r="C36" s="151">
        <f t="shared" si="63"/>
        <v>662.93998474213549</v>
      </c>
      <c r="D36" s="169">
        <f t="shared" si="54"/>
        <v>0.25600583293049217</v>
      </c>
      <c r="E36" s="151">
        <f t="shared" si="64"/>
        <v>309.46260601662391</v>
      </c>
      <c r="F36" s="169">
        <f t="shared" si="55"/>
        <v>1.6906529949994811</v>
      </c>
      <c r="G36" s="151">
        <f t="shared" ref="G36" si="70">G34+G35</f>
        <v>2408.5841921336023</v>
      </c>
      <c r="H36" s="151">
        <f t="shared" ref="H36" si="71">H34+H35</f>
        <v>1293.5096643396416</v>
      </c>
      <c r="I36" s="169">
        <f t="shared" si="56"/>
        <v>0.86205349564452227</v>
      </c>
      <c r="J36" s="125"/>
      <c r="K36" s="151">
        <f>K34+K35</f>
        <v>1025.3112285632374</v>
      </c>
      <c r="L36" s="151">
        <f>L34+L35</f>
        <v>725.18441800909829</v>
      </c>
      <c r="M36" s="151">
        <f>M34+M35</f>
        <v>1004.7842382186406</v>
      </c>
      <c r="N36" s="151">
        <f>N34+N35</f>
        <v>1535.9751802601063</v>
      </c>
      <c r="O36" s="151">
        <f>O34+O35</f>
        <v>2112.5139526841617</v>
      </c>
      <c r="P36" s="151">
        <f t="shared" ref="P36:Q36" si="72">P34+P35</f>
        <v>2571.9110775133504</v>
      </c>
      <c r="Q36" s="151">
        <f t="shared" si="72"/>
        <v>1293.5096643396416</v>
      </c>
      <c r="R36" s="151">
        <f t="shared" ref="R36" si="73">R34+R35</f>
        <v>2408.5841921336023</v>
      </c>
      <c r="S36" s="125"/>
      <c r="T36" s="151">
        <f t="shared" ref="T36:AB36" si="74">T34+T35</f>
        <v>350.48979600905653</v>
      </c>
      <c r="U36" s="151">
        <f t="shared" si="74"/>
        <v>371.54843982638351</v>
      </c>
      <c r="V36" s="151">
        <f t="shared" si="74"/>
        <v>394.30477155699992</v>
      </c>
      <c r="W36" s="151">
        <f t="shared" si="74"/>
        <v>419.62819970479717</v>
      </c>
      <c r="X36" s="151">
        <f t="shared" si="74"/>
        <v>433.93172900682703</v>
      </c>
      <c r="Y36" s="151">
        <f t="shared" si="74"/>
        <v>529.44156628901283</v>
      </c>
      <c r="Z36" s="151">
        <f t="shared" si="74"/>
        <v>555.14760994760695</v>
      </c>
      <c r="AA36" s="151">
        <f t="shared" si="74"/>
        <v>594.03043376545509</v>
      </c>
      <c r="AB36" s="151">
        <f t="shared" si="74"/>
        <v>618.36689820399931</v>
      </c>
      <c r="AC36" s="151">
        <f t="shared" ref="AC36:AH36" si="75">AC34+AC35</f>
        <v>683.51691675700033</v>
      </c>
      <c r="AD36" s="151">
        <f t="shared" si="75"/>
        <v>716.31122605199994</v>
      </c>
      <c r="AE36" s="151">
        <f t="shared" si="75"/>
        <v>553.70069490110154</v>
      </c>
      <c r="AF36" s="151">
        <f t="shared" si="75"/>
        <v>436.16486087167806</v>
      </c>
      <c r="AG36" s="151">
        <f t="shared" si="75"/>
        <v>446.83000000000038</v>
      </c>
      <c r="AH36" s="151">
        <f t="shared" si="75"/>
        <v>101.03197906779971</v>
      </c>
      <c r="AI36" s="151">
        <f t="shared" ref="AI36:AJ36" si="76">AI34+AI35</f>
        <v>309.46260601662391</v>
      </c>
      <c r="AJ36" s="151">
        <f t="shared" si="76"/>
        <v>356.31321667296277</v>
      </c>
      <c r="AK36" s="151">
        <f t="shared" ref="AK36:AL36" si="77">AK34+AK35</f>
        <v>556.69082573820378</v>
      </c>
      <c r="AL36" s="151">
        <f t="shared" si="77"/>
        <v>662.93998474213549</v>
      </c>
      <c r="AM36" s="151">
        <f t="shared" ref="AM36" si="78">AM34+AM35</f>
        <v>832.65648771897361</v>
      </c>
    </row>
    <row r="37" spans="1:39" x14ac:dyDescent="0.35">
      <c r="A37" s="126" t="s">
        <v>156</v>
      </c>
      <c r="B37" s="127">
        <f t="shared" si="62"/>
        <v>0</v>
      </c>
      <c r="C37" s="127">
        <f t="shared" si="63"/>
        <v>0</v>
      </c>
      <c r="D37" s="157"/>
      <c r="E37" s="128">
        <f t="shared" si="64"/>
        <v>0</v>
      </c>
      <c r="F37" s="157"/>
      <c r="G37" s="128"/>
      <c r="H37" s="128">
        <v>-586.5</v>
      </c>
      <c r="I37" s="157"/>
      <c r="J37" s="125"/>
      <c r="K37" s="127">
        <v>104.61216197499999</v>
      </c>
      <c r="L37" s="127">
        <v>0</v>
      </c>
      <c r="M37" s="127">
        <v>0</v>
      </c>
      <c r="N37" s="127">
        <v>0</v>
      </c>
      <c r="O37" s="127">
        <v>0</v>
      </c>
      <c r="P37" s="127">
        <v>0</v>
      </c>
      <c r="Q37" s="128">
        <v>-586.5</v>
      </c>
      <c r="R37" s="128"/>
      <c r="S37" s="125"/>
      <c r="T37" s="127">
        <v>0</v>
      </c>
      <c r="U37" s="127">
        <v>0</v>
      </c>
      <c r="V37" s="127">
        <v>0</v>
      </c>
      <c r="W37" s="127">
        <v>0</v>
      </c>
      <c r="X37" s="127">
        <v>0</v>
      </c>
      <c r="Y37" s="127">
        <v>0</v>
      </c>
      <c r="Z37" s="127">
        <v>0</v>
      </c>
      <c r="AA37" s="127">
        <v>0</v>
      </c>
      <c r="AB37" s="127">
        <v>0</v>
      </c>
      <c r="AC37" s="127">
        <v>0</v>
      </c>
      <c r="AD37" s="127">
        <v>0</v>
      </c>
      <c r="AE37" s="127">
        <v>0</v>
      </c>
      <c r="AF37" s="127">
        <v>0</v>
      </c>
      <c r="AG37" s="128">
        <v>-586.5</v>
      </c>
      <c r="AH37" s="128">
        <v>0</v>
      </c>
      <c r="AI37" s="128">
        <v>0</v>
      </c>
      <c r="AJ37" s="128">
        <v>0</v>
      </c>
      <c r="AK37" s="128">
        <v>0</v>
      </c>
      <c r="AL37" s="128">
        <v>0</v>
      </c>
      <c r="AM37" s="128"/>
    </row>
    <row r="38" spans="1:39" x14ac:dyDescent="0.35">
      <c r="A38" s="150" t="s">
        <v>157</v>
      </c>
      <c r="B38" s="151">
        <f t="shared" si="62"/>
        <v>832.65648771897361</v>
      </c>
      <c r="C38" s="151">
        <f t="shared" si="63"/>
        <v>662.93998474213549</v>
      </c>
      <c r="D38" s="169">
        <f t="shared" si="54"/>
        <v>0.25600583293049217</v>
      </c>
      <c r="E38" s="276">
        <f t="shared" si="64"/>
        <v>309.46260601662391</v>
      </c>
      <c r="F38" s="169">
        <f t="shared" si="55"/>
        <v>1.6906529949994811</v>
      </c>
      <c r="G38" s="151">
        <f t="shared" ref="G38" si="79">G36+G37</f>
        <v>2408.5841921336023</v>
      </c>
      <c r="H38" s="151">
        <f t="shared" ref="H38" si="80">H36+H37</f>
        <v>707.00966433964163</v>
      </c>
      <c r="I38" s="169">
        <f t="shared" si="56"/>
        <v>2.4067203230994849</v>
      </c>
      <c r="J38" s="125"/>
      <c r="K38" s="151">
        <f t="shared" ref="K38:P38" si="81">K36+K37</f>
        <v>1129.9233905382373</v>
      </c>
      <c r="L38" s="151">
        <f t="shared" si="81"/>
        <v>725.18441800909829</v>
      </c>
      <c r="M38" s="151">
        <f t="shared" si="81"/>
        <v>1004.7842382186406</v>
      </c>
      <c r="N38" s="151">
        <f t="shared" si="81"/>
        <v>1535.9751802601063</v>
      </c>
      <c r="O38" s="151">
        <f t="shared" si="81"/>
        <v>2112.5139526841617</v>
      </c>
      <c r="P38" s="151">
        <f t="shared" si="81"/>
        <v>2571.9110775133504</v>
      </c>
      <c r="Q38" s="151">
        <f t="shared" ref="Q38:R38" si="82">Q36+Q37</f>
        <v>707.00966433964163</v>
      </c>
      <c r="R38" s="151">
        <f t="shared" si="82"/>
        <v>2408.5841921336023</v>
      </c>
      <c r="S38" s="125"/>
      <c r="T38" s="151">
        <f t="shared" ref="T38:AB38" si="83">T36+T37</f>
        <v>350.48979600905653</v>
      </c>
      <c r="U38" s="151">
        <f t="shared" si="83"/>
        <v>371.54843982638351</v>
      </c>
      <c r="V38" s="151">
        <f t="shared" si="83"/>
        <v>394.30477155699992</v>
      </c>
      <c r="W38" s="151">
        <f t="shared" si="83"/>
        <v>419.62819970479717</v>
      </c>
      <c r="X38" s="151">
        <f t="shared" si="83"/>
        <v>433.93172900682703</v>
      </c>
      <c r="Y38" s="151">
        <f t="shared" si="83"/>
        <v>529.44156628901283</v>
      </c>
      <c r="Z38" s="151">
        <f t="shared" si="83"/>
        <v>555.14760994760695</v>
      </c>
      <c r="AA38" s="151">
        <f t="shared" si="83"/>
        <v>594.03043376545509</v>
      </c>
      <c r="AB38" s="151">
        <f t="shared" si="83"/>
        <v>618.36689820399931</v>
      </c>
      <c r="AC38" s="151">
        <f t="shared" ref="AC38:AH38" si="84">AC36+AC37</f>
        <v>683.51691675700033</v>
      </c>
      <c r="AD38" s="151">
        <f t="shared" si="84"/>
        <v>716.31122605199994</v>
      </c>
      <c r="AE38" s="151">
        <f t="shared" si="84"/>
        <v>553.70069490110154</v>
      </c>
      <c r="AF38" s="151">
        <f t="shared" si="84"/>
        <v>436.16486087167806</v>
      </c>
      <c r="AG38" s="151">
        <f t="shared" si="84"/>
        <v>-139.66999999999962</v>
      </c>
      <c r="AH38" s="151">
        <f t="shared" si="84"/>
        <v>101.03197906779971</v>
      </c>
      <c r="AI38" s="151">
        <f t="shared" ref="AI38:AJ38" si="85">AI36+AI37</f>
        <v>309.46260601662391</v>
      </c>
      <c r="AJ38" s="151">
        <f t="shared" si="85"/>
        <v>356.31321667296277</v>
      </c>
      <c r="AK38" s="151">
        <f t="shared" ref="AK38:AL38" si="86">AK36+AK37</f>
        <v>556.69082573820378</v>
      </c>
      <c r="AL38" s="151">
        <f t="shared" si="86"/>
        <v>662.93998474213549</v>
      </c>
      <c r="AM38" s="151">
        <f t="shared" ref="AM38" si="87">AM36+AM37</f>
        <v>832.65648771897361</v>
      </c>
    </row>
    <row r="39" spans="1:39" x14ac:dyDescent="0.35">
      <c r="A39" s="126" t="s">
        <v>158</v>
      </c>
      <c r="B39" s="128">
        <f t="shared" si="62"/>
        <v>-209.4</v>
      </c>
      <c r="C39" s="128">
        <f t="shared" si="63"/>
        <v>-161.59</v>
      </c>
      <c r="D39" s="158">
        <f t="shared" si="54"/>
        <v>0.29587226932359667</v>
      </c>
      <c r="E39" s="128">
        <f t="shared" si="64"/>
        <v>-58.11</v>
      </c>
      <c r="F39" s="158">
        <f t="shared" si="55"/>
        <v>2.6035105833763552</v>
      </c>
      <c r="G39" s="128">
        <v>-591.88</v>
      </c>
      <c r="H39" s="128">
        <v>-128.85</v>
      </c>
      <c r="I39" s="158">
        <f t="shared" si="56"/>
        <v>3.5935584012417543</v>
      </c>
      <c r="J39" s="125"/>
      <c r="K39" s="128">
        <v>-334.21320469899996</v>
      </c>
      <c r="L39" s="128">
        <v>-171.80867462123652</v>
      </c>
      <c r="M39" s="128">
        <v>-243.97443220555994</v>
      </c>
      <c r="N39" s="128">
        <v>-347.72999999999996</v>
      </c>
      <c r="O39" s="128">
        <v>-504.96999999999997</v>
      </c>
      <c r="P39" s="128">
        <v>-597.69000000000005</v>
      </c>
      <c r="Q39" s="128">
        <v>-128.85</v>
      </c>
      <c r="R39" s="128">
        <v>-591.88</v>
      </c>
      <c r="S39" s="125"/>
      <c r="T39" s="128">
        <v>-84.68</v>
      </c>
      <c r="U39" s="128">
        <v>-79.989999999999995</v>
      </c>
      <c r="V39" s="128">
        <v>-84.419999999999987</v>
      </c>
      <c r="W39" s="128">
        <v>-98.66</v>
      </c>
      <c r="X39" s="128">
        <v>-104.19</v>
      </c>
      <c r="Y39" s="128">
        <v>-132.37</v>
      </c>
      <c r="Z39" s="128">
        <v>-131.94</v>
      </c>
      <c r="AA39" s="128">
        <v>-136.47</v>
      </c>
      <c r="AB39" s="128">
        <v>-145.50653682930286</v>
      </c>
      <c r="AC39" s="128">
        <v>-157.99</v>
      </c>
      <c r="AD39" s="128">
        <v>-171.13000000000002</v>
      </c>
      <c r="AE39" s="128">
        <v>-123.06</v>
      </c>
      <c r="AF39" s="128">
        <v>-97.991623248742371</v>
      </c>
      <c r="AG39" s="128">
        <v>46.59999999999998</v>
      </c>
      <c r="AH39" s="128">
        <v>-19.329999999999984</v>
      </c>
      <c r="AI39" s="128">
        <v>-58.11</v>
      </c>
      <c r="AJ39" s="128">
        <v>-82.14</v>
      </c>
      <c r="AK39" s="128">
        <v>-138.75</v>
      </c>
      <c r="AL39" s="128">
        <v>-161.59</v>
      </c>
      <c r="AM39" s="128">
        <v>-209.4</v>
      </c>
    </row>
    <row r="40" spans="1:39" x14ac:dyDescent="0.35">
      <c r="A40" s="126" t="s">
        <v>159</v>
      </c>
      <c r="B40" s="127">
        <f t="shared" si="62"/>
        <v>0</v>
      </c>
      <c r="C40" s="127">
        <f t="shared" si="63"/>
        <v>0</v>
      </c>
      <c r="D40" s="158"/>
      <c r="E40" s="127">
        <f t="shared" si="64"/>
        <v>0</v>
      </c>
      <c r="F40" s="158"/>
      <c r="G40" s="127">
        <v>0</v>
      </c>
      <c r="H40" s="127">
        <v>0</v>
      </c>
      <c r="I40" s="158"/>
      <c r="J40" s="125"/>
      <c r="K40" s="127">
        <v>0</v>
      </c>
      <c r="L40" s="128">
        <v>-49.902834024741999</v>
      </c>
      <c r="M40" s="127">
        <v>0</v>
      </c>
      <c r="N40" s="127">
        <v>0</v>
      </c>
      <c r="O40" s="127">
        <v>0</v>
      </c>
      <c r="P40" s="127">
        <v>0</v>
      </c>
      <c r="Q40" s="127">
        <v>0</v>
      </c>
      <c r="R40" s="127">
        <v>0</v>
      </c>
      <c r="S40" s="125"/>
      <c r="T40" s="127">
        <v>0</v>
      </c>
      <c r="U40" s="127">
        <v>0</v>
      </c>
      <c r="V40" s="127">
        <v>0</v>
      </c>
      <c r="W40" s="127">
        <v>0</v>
      </c>
      <c r="X40" s="127">
        <v>0</v>
      </c>
      <c r="Y40" s="127">
        <v>0</v>
      </c>
      <c r="Z40" s="127">
        <v>0</v>
      </c>
      <c r="AA40" s="127">
        <v>0</v>
      </c>
      <c r="AB40" s="127">
        <v>0</v>
      </c>
      <c r="AC40" s="127">
        <v>0</v>
      </c>
      <c r="AD40" s="127">
        <v>0</v>
      </c>
      <c r="AE40" s="127">
        <v>0</v>
      </c>
      <c r="AF40" s="127">
        <v>0</v>
      </c>
      <c r="AG40" s="127">
        <v>0</v>
      </c>
      <c r="AH40" s="127">
        <v>0</v>
      </c>
      <c r="AI40" s="127">
        <v>0</v>
      </c>
      <c r="AJ40" s="127"/>
      <c r="AK40" s="127"/>
      <c r="AL40" s="127"/>
      <c r="AM40" s="127"/>
    </row>
    <row r="41" spans="1:39" x14ac:dyDescent="0.35">
      <c r="A41" s="121" t="s">
        <v>160</v>
      </c>
      <c r="B41" s="146">
        <f t="shared" si="62"/>
        <v>623.25648771897363</v>
      </c>
      <c r="C41" s="146">
        <f t="shared" si="63"/>
        <v>501.34998474213546</v>
      </c>
      <c r="D41" s="166">
        <f t="shared" si="54"/>
        <v>0.24315649084848312</v>
      </c>
      <c r="E41" s="222">
        <f t="shared" si="64"/>
        <v>251.35260601662389</v>
      </c>
      <c r="F41" s="166">
        <f t="shared" si="55"/>
        <v>1.4796102081302984</v>
      </c>
      <c r="G41" s="146">
        <f>G38+G39+G40</f>
        <v>1816.7041921336022</v>
      </c>
      <c r="H41" s="146">
        <f>H38+H39+H40</f>
        <v>578.15966433964161</v>
      </c>
      <c r="I41" s="166">
        <f t="shared" si="56"/>
        <v>2.1422188440084153</v>
      </c>
      <c r="J41" s="125"/>
      <c r="K41" s="146">
        <f>K38+K39</f>
        <v>795.71018583923728</v>
      </c>
      <c r="L41" s="146">
        <f>L38+L39+L40</f>
        <v>503.47290936311981</v>
      </c>
      <c r="M41" s="146">
        <f>M38+M39</f>
        <v>760.80980601308056</v>
      </c>
      <c r="N41" s="146">
        <f>N38+N39</f>
        <v>1188.2451802601063</v>
      </c>
      <c r="O41" s="146">
        <f>O38+O39</f>
        <v>1607.5439526841617</v>
      </c>
      <c r="P41" s="146">
        <f>P38+P39+P40</f>
        <v>1974.2210775133503</v>
      </c>
      <c r="Q41" s="146">
        <f>Q38+Q39+Q40</f>
        <v>578.15966433964161</v>
      </c>
      <c r="R41" s="146">
        <f>R38+R39+R40</f>
        <v>1816.7041921336022</v>
      </c>
      <c r="S41" s="125"/>
      <c r="T41" s="146">
        <f t="shared" ref="T41:AB41" si="88">T38+T39</f>
        <v>265.80979600905653</v>
      </c>
      <c r="U41" s="146">
        <f t="shared" si="88"/>
        <v>291.55843982638351</v>
      </c>
      <c r="V41" s="146">
        <f t="shared" si="88"/>
        <v>309.88477155699991</v>
      </c>
      <c r="W41" s="146">
        <f t="shared" si="88"/>
        <v>320.96819970479714</v>
      </c>
      <c r="X41" s="146">
        <f t="shared" si="88"/>
        <v>329.74172900682703</v>
      </c>
      <c r="Y41" s="146">
        <f t="shared" si="88"/>
        <v>397.07156628901282</v>
      </c>
      <c r="Z41" s="146">
        <f t="shared" si="88"/>
        <v>423.20760994760695</v>
      </c>
      <c r="AA41" s="146">
        <f t="shared" si="88"/>
        <v>457.56043376545506</v>
      </c>
      <c r="AB41" s="146">
        <f t="shared" si="88"/>
        <v>472.86036137469648</v>
      </c>
      <c r="AC41" s="146">
        <f t="shared" ref="AC41:AH41" si="89">AC38+AC39</f>
        <v>525.52691675700032</v>
      </c>
      <c r="AD41" s="146">
        <f t="shared" si="89"/>
        <v>545.18122605199994</v>
      </c>
      <c r="AE41" s="146">
        <f t="shared" si="89"/>
        <v>430.64069490110154</v>
      </c>
      <c r="AF41" s="146">
        <f t="shared" si="89"/>
        <v>338.17323762293569</v>
      </c>
      <c r="AG41" s="146">
        <f t="shared" si="89"/>
        <v>-93.069999999999638</v>
      </c>
      <c r="AH41" s="146">
        <f t="shared" si="89"/>
        <v>81.701979067799726</v>
      </c>
      <c r="AI41" s="146">
        <f t="shared" ref="AI41:AJ41" si="90">AI38+AI39</f>
        <v>251.35260601662389</v>
      </c>
      <c r="AJ41" s="146">
        <f t="shared" si="90"/>
        <v>274.17321667296278</v>
      </c>
      <c r="AK41" s="146">
        <f t="shared" ref="AK41:AL41" si="91">AK38+AK39</f>
        <v>417.94082573820378</v>
      </c>
      <c r="AL41" s="146">
        <f t="shared" si="91"/>
        <v>501.34998474213546</v>
      </c>
      <c r="AM41" s="146">
        <f t="shared" ref="AM41" si="92">AM38+AM39</f>
        <v>623.25648771897363</v>
      </c>
    </row>
    <row r="42" spans="1:39" x14ac:dyDescent="0.35">
      <c r="A42" s="136" t="s">
        <v>161</v>
      </c>
      <c r="B42" s="128">
        <f t="shared" si="62"/>
        <v>-36.42</v>
      </c>
      <c r="C42" s="128">
        <f t="shared" si="63"/>
        <v>-37.049999999999997</v>
      </c>
      <c r="D42" s="158">
        <f t="shared" si="54"/>
        <v>-1.7004048582995868E-2</v>
      </c>
      <c r="E42" s="128">
        <f t="shared" si="64"/>
        <v>-43.68</v>
      </c>
      <c r="F42" s="158">
        <f t="shared" si="55"/>
        <v>-0.16620879120879117</v>
      </c>
      <c r="G42" s="208">
        <v>-155.9</v>
      </c>
      <c r="H42" s="208">
        <v>-199.39</v>
      </c>
      <c r="I42" s="169">
        <f t="shared" si="56"/>
        <v>-0.21811525151712718</v>
      </c>
      <c r="J42" s="125"/>
      <c r="K42" s="208">
        <v>-1.0901012490000002</v>
      </c>
      <c r="L42" s="208">
        <v>-1.6434417133291155</v>
      </c>
      <c r="M42" s="208">
        <v>-0.69230146937373649</v>
      </c>
      <c r="N42" s="208">
        <v>-0.36</v>
      </c>
      <c r="O42" s="208">
        <v>-107.25</v>
      </c>
      <c r="P42" s="208">
        <v>-210.68</v>
      </c>
      <c r="Q42" s="208">
        <v>-199.39</v>
      </c>
      <c r="R42" s="208">
        <v>-155.9</v>
      </c>
      <c r="S42" s="125"/>
      <c r="T42" s="208">
        <v>-0.1</v>
      </c>
      <c r="U42" s="208">
        <v>-4.9999999999999989E-2</v>
      </c>
      <c r="V42" s="208">
        <v>-0.18</v>
      </c>
      <c r="W42" s="208">
        <v>-0.03</v>
      </c>
      <c r="X42" s="208">
        <v>-0.03</v>
      </c>
      <c r="Y42" s="208">
        <v>-17.510000000000002</v>
      </c>
      <c r="Z42" s="208">
        <v>-44.91</v>
      </c>
      <c r="AA42" s="208">
        <v>-44.81</v>
      </c>
      <c r="AB42" s="208">
        <v>-47.462006869740179</v>
      </c>
      <c r="AC42" s="208">
        <v>-51.26</v>
      </c>
      <c r="AD42" s="208">
        <v>-54.750000000000007</v>
      </c>
      <c r="AE42" s="208">
        <v>-57.22</v>
      </c>
      <c r="AF42" s="208">
        <v>-50.101264255576417</v>
      </c>
      <c r="AG42" s="208">
        <v>-64.599999999999994</v>
      </c>
      <c r="AH42" s="208">
        <v>-41.01</v>
      </c>
      <c r="AI42" s="208">
        <v>-43.68</v>
      </c>
      <c r="AJ42" s="208">
        <v>-40.82</v>
      </c>
      <c r="AK42" s="208">
        <v>-41.61</v>
      </c>
      <c r="AL42" s="208">
        <v>-37.049999999999997</v>
      </c>
      <c r="AM42" s="208">
        <v>-36.42</v>
      </c>
    </row>
    <row r="43" spans="1:39" x14ac:dyDescent="0.35">
      <c r="A43" s="150" t="s">
        <v>162</v>
      </c>
      <c r="B43" s="151">
        <f t="shared" si="62"/>
        <v>586.83648771897367</v>
      </c>
      <c r="C43" s="151">
        <f t="shared" si="63"/>
        <v>464.29998474213545</v>
      </c>
      <c r="D43" s="169">
        <f t="shared" si="54"/>
        <v>0.26391666380280632</v>
      </c>
      <c r="E43" s="276">
        <f t="shared" si="64"/>
        <v>207.67260601662389</v>
      </c>
      <c r="F43" s="169">
        <f t="shared" si="55"/>
        <v>1.8257770679296925</v>
      </c>
      <c r="G43" s="151">
        <f t="shared" ref="G43" si="93">G41+G42</f>
        <v>1660.8041921336021</v>
      </c>
      <c r="H43" s="151">
        <f t="shared" ref="H43" si="94">H41+H42</f>
        <v>378.76966433964162</v>
      </c>
      <c r="I43" s="169">
        <f t="shared" si="56"/>
        <v>3.3847339121761451</v>
      </c>
      <c r="J43" s="125"/>
      <c r="K43" s="151">
        <f t="shared" ref="K43:P43" si="95">K41+K42</f>
        <v>794.6200845902373</v>
      </c>
      <c r="L43" s="151">
        <f t="shared" si="95"/>
        <v>501.82946764979067</v>
      </c>
      <c r="M43" s="151">
        <f t="shared" si="95"/>
        <v>760.11750454370679</v>
      </c>
      <c r="N43" s="151">
        <f t="shared" si="95"/>
        <v>1187.8851802601064</v>
      </c>
      <c r="O43" s="151">
        <f t="shared" si="95"/>
        <v>1500.2939526841617</v>
      </c>
      <c r="P43" s="151">
        <f t="shared" si="95"/>
        <v>1763.5410775133503</v>
      </c>
      <c r="Q43" s="151">
        <f t="shared" ref="Q43:R43" si="96">Q41+Q42</f>
        <v>378.76966433964162</v>
      </c>
      <c r="R43" s="151">
        <f t="shared" si="96"/>
        <v>1660.8041921336021</v>
      </c>
      <c r="S43" s="125"/>
      <c r="T43" s="151">
        <f t="shared" ref="T43:AB43" si="97">T41+T42</f>
        <v>265.7097960090565</v>
      </c>
      <c r="U43" s="151">
        <f t="shared" si="97"/>
        <v>291.50843982638349</v>
      </c>
      <c r="V43" s="151">
        <f t="shared" si="97"/>
        <v>309.7047715569999</v>
      </c>
      <c r="W43" s="151">
        <f t="shared" si="97"/>
        <v>320.93819970479717</v>
      </c>
      <c r="X43" s="151">
        <f t="shared" si="97"/>
        <v>329.71172900682706</v>
      </c>
      <c r="Y43" s="151">
        <f t="shared" si="97"/>
        <v>379.56156628901283</v>
      </c>
      <c r="Z43" s="151">
        <f t="shared" si="97"/>
        <v>378.29760994760693</v>
      </c>
      <c r="AA43" s="151">
        <f t="shared" si="97"/>
        <v>412.75043376545506</v>
      </c>
      <c r="AB43" s="151">
        <f t="shared" si="97"/>
        <v>425.39835450495627</v>
      </c>
      <c r="AC43" s="151">
        <f t="shared" ref="AC43:AH43" si="98">AC41+AC42</f>
        <v>474.26691675700033</v>
      </c>
      <c r="AD43" s="151">
        <f t="shared" si="98"/>
        <v>490.43122605199994</v>
      </c>
      <c r="AE43" s="151">
        <f t="shared" si="98"/>
        <v>373.42069490110157</v>
      </c>
      <c r="AF43" s="151">
        <f t="shared" si="98"/>
        <v>288.07197336735925</v>
      </c>
      <c r="AG43" s="151">
        <v>-157.67999999999998</v>
      </c>
      <c r="AH43" s="151">
        <f t="shared" si="98"/>
        <v>40.691979067799728</v>
      </c>
      <c r="AI43" s="151">
        <f t="shared" ref="AI43:AJ43" si="99">AI41+AI42</f>
        <v>207.67260601662389</v>
      </c>
      <c r="AJ43" s="151">
        <f t="shared" si="99"/>
        <v>233.35321667296279</v>
      </c>
      <c r="AK43" s="151">
        <f t="shared" ref="AK43:AL43" si="100">AK41+AK42</f>
        <v>376.33082573820377</v>
      </c>
      <c r="AL43" s="151">
        <f t="shared" si="100"/>
        <v>464.29998474213545</v>
      </c>
      <c r="AM43" s="151">
        <f t="shared" ref="AM43" si="101">AM41+AM42</f>
        <v>586.83648771897367</v>
      </c>
    </row>
    <row r="44" spans="1:39" x14ac:dyDescent="0.35">
      <c r="A44" s="126" t="s">
        <v>163</v>
      </c>
      <c r="B44" s="128">
        <f t="shared" si="62"/>
        <v>25.720000000000002</v>
      </c>
      <c r="C44" s="128">
        <f t="shared" si="63"/>
        <v>5.52</v>
      </c>
      <c r="D44" s="157">
        <f t="shared" si="54"/>
        <v>3.6594202898550732</v>
      </c>
      <c r="E44" s="128">
        <f t="shared" si="64"/>
        <v>-9.6500000000000021</v>
      </c>
      <c r="F44" s="157">
        <f t="shared" si="55"/>
        <v>-3.665284974093264</v>
      </c>
      <c r="G44" s="128">
        <v>15.369999999999997</v>
      </c>
      <c r="H44" s="128">
        <v>-13.269999999999998</v>
      </c>
      <c r="I44" s="157">
        <f t="shared" si="56"/>
        <v>-2.1582516955538811</v>
      </c>
      <c r="J44" s="125"/>
      <c r="K44" s="128">
        <v>-10.027311746999997</v>
      </c>
      <c r="L44" s="128">
        <v>-6.6602110300239987</v>
      </c>
      <c r="M44" s="128">
        <v>-24.317353908888006</v>
      </c>
      <c r="N44" s="128">
        <v>9.2100000000000009</v>
      </c>
      <c r="O44" s="128">
        <v>32.190000000000005</v>
      </c>
      <c r="P44" s="128">
        <v>-17.3</v>
      </c>
      <c r="Q44" s="128">
        <v>-13.269999999999998</v>
      </c>
      <c r="R44" s="128">
        <v>15.369999999999997</v>
      </c>
      <c r="S44" s="125"/>
      <c r="T44" s="128">
        <v>-16.140000000000004</v>
      </c>
      <c r="U44" s="128">
        <v>-2.120000000000001</v>
      </c>
      <c r="V44" s="128">
        <v>10.219999999999999</v>
      </c>
      <c r="W44" s="128">
        <v>17.28</v>
      </c>
      <c r="X44" s="128">
        <v>1.9300000000000002</v>
      </c>
      <c r="Y44" s="128">
        <v>24.749999999999996</v>
      </c>
      <c r="Z44" s="128">
        <v>1.5100000000000002</v>
      </c>
      <c r="AA44" s="128">
        <v>4</v>
      </c>
      <c r="AB44" s="128">
        <v>-18.77682650111505</v>
      </c>
      <c r="AC44" s="128">
        <v>12.32</v>
      </c>
      <c r="AD44" s="128">
        <v>-4.3100000000000005</v>
      </c>
      <c r="AE44" s="128">
        <v>-6.5605519480925469</v>
      </c>
      <c r="AF44" s="128">
        <v>-1.2184247782991315</v>
      </c>
      <c r="AG44" s="128">
        <v>-4.92</v>
      </c>
      <c r="AH44" s="128">
        <v>2.5199999999999991</v>
      </c>
      <c r="AI44" s="128">
        <v>-9.6500000000000021</v>
      </c>
      <c r="AJ44" s="128">
        <v>-9.6</v>
      </c>
      <c r="AK44" s="128">
        <v>-6.27</v>
      </c>
      <c r="AL44" s="128">
        <v>5.52</v>
      </c>
      <c r="AM44" s="128">
        <v>25.720000000000002</v>
      </c>
    </row>
    <row r="45" spans="1:39" x14ac:dyDescent="0.35">
      <c r="A45" s="126"/>
      <c r="B45" s="128"/>
      <c r="C45" s="128"/>
      <c r="D45" s="157"/>
      <c r="E45" s="128"/>
      <c r="F45" s="157"/>
      <c r="G45" s="128"/>
      <c r="H45" s="128"/>
      <c r="I45" s="157"/>
      <c r="J45" s="125"/>
      <c r="K45" s="128"/>
      <c r="L45" s="128"/>
      <c r="M45" s="128"/>
      <c r="N45" s="128"/>
      <c r="O45" s="128"/>
      <c r="P45" s="128"/>
      <c r="Q45" s="128"/>
      <c r="R45" s="128"/>
      <c r="S45" s="125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</row>
    <row r="46" spans="1:39" x14ac:dyDescent="0.35">
      <c r="A46" s="121" t="s">
        <v>164</v>
      </c>
      <c r="B46" s="146">
        <f>AM46</f>
        <v>648.98001000000011</v>
      </c>
      <c r="C46" s="146">
        <f>AL46</f>
        <v>506.87</v>
      </c>
      <c r="D46" s="166">
        <f t="shared" si="54"/>
        <v>0.28036776688302734</v>
      </c>
      <c r="E46" s="222">
        <f>AI46</f>
        <v>241.70999999999978</v>
      </c>
      <c r="F46" s="166">
        <f t="shared" si="55"/>
        <v>1.6849530842745466</v>
      </c>
      <c r="G46" s="146">
        <f t="shared" ref="G46" si="102">G41+G44</f>
        <v>1832.0741921336021</v>
      </c>
      <c r="H46" s="146">
        <f t="shared" ref="H46" si="103">H41+H44</f>
        <v>564.88966433964163</v>
      </c>
      <c r="I46" s="166">
        <f>G46/H46-1</f>
        <v>2.2432425441440933</v>
      </c>
      <c r="J46" s="146">
        <f t="shared" ref="J46:S46" si="104">J41</f>
        <v>0</v>
      </c>
      <c r="K46" s="146">
        <f t="shared" ref="K46:Q46" si="105">K41+K44</f>
        <v>785.68287409223728</v>
      </c>
      <c r="L46" s="146">
        <f t="shared" si="105"/>
        <v>496.8126983330958</v>
      </c>
      <c r="M46" s="146">
        <f t="shared" si="105"/>
        <v>736.49245210419258</v>
      </c>
      <c r="N46" s="146">
        <f t="shared" si="105"/>
        <v>1197.4551802601063</v>
      </c>
      <c r="O46" s="146">
        <v>1675.7200999999991</v>
      </c>
      <c r="P46" s="146">
        <f t="shared" si="105"/>
        <v>1956.9210775133504</v>
      </c>
      <c r="Q46" s="146">
        <f t="shared" si="105"/>
        <v>564.88966433964163</v>
      </c>
      <c r="R46" s="146">
        <f t="shared" ref="R46" si="106">R41+R44</f>
        <v>1832.0741921336021</v>
      </c>
      <c r="S46" s="146">
        <f t="shared" si="104"/>
        <v>0</v>
      </c>
      <c r="T46" s="146">
        <f t="shared" ref="T46:AC46" si="107">T41+T44</f>
        <v>249.66979600905651</v>
      </c>
      <c r="U46" s="146">
        <f t="shared" si="107"/>
        <v>289.4384398263835</v>
      </c>
      <c r="V46" s="146">
        <f t="shared" si="107"/>
        <v>320.10477155699994</v>
      </c>
      <c r="W46" s="146">
        <f t="shared" si="107"/>
        <v>338.24819970479712</v>
      </c>
      <c r="X46" s="146">
        <f t="shared" si="107"/>
        <v>331.67172900682704</v>
      </c>
      <c r="Y46" s="146">
        <f t="shared" si="107"/>
        <v>421.82156628901282</v>
      </c>
      <c r="Z46" s="146">
        <f t="shared" si="107"/>
        <v>424.71760994760695</v>
      </c>
      <c r="AA46" s="146">
        <f t="shared" si="107"/>
        <v>461.56043376545506</v>
      </c>
      <c r="AB46" s="146">
        <f t="shared" si="107"/>
        <v>454.08353487358141</v>
      </c>
      <c r="AC46" s="146">
        <f t="shared" si="107"/>
        <v>537.84691675700037</v>
      </c>
      <c r="AD46" s="146">
        <v>540.88383673455485</v>
      </c>
      <c r="AE46" s="146">
        <v>424.0800000000005</v>
      </c>
      <c r="AF46" s="146">
        <f>AF41+AF44</f>
        <v>336.95481284463654</v>
      </c>
      <c r="AG46" s="146">
        <v>-97.990000000000094</v>
      </c>
      <c r="AH46" s="146">
        <v>84.229999999999507</v>
      </c>
      <c r="AI46" s="146">
        <v>241.70999999999978</v>
      </c>
      <c r="AJ46" s="146">
        <v>264.56999999999948</v>
      </c>
      <c r="AK46" s="146">
        <v>411.67020097800059</v>
      </c>
      <c r="AL46" s="146">
        <v>506.87</v>
      </c>
      <c r="AM46" s="146">
        <v>648.98001000000011</v>
      </c>
    </row>
    <row r="47" spans="1:39" x14ac:dyDescent="0.35">
      <c r="A47" s="121" t="s">
        <v>165</v>
      </c>
      <c r="B47" s="146">
        <f>AM47</f>
        <v>609.95001000000013</v>
      </c>
      <c r="C47" s="146">
        <f>AL47</f>
        <v>468.69999999999993</v>
      </c>
      <c r="D47" s="166">
        <f t="shared" si="54"/>
        <v>0.30136550032003462</v>
      </c>
      <c r="E47" s="222">
        <f>AI47</f>
        <v>198.28999999999979</v>
      </c>
      <c r="F47" s="166">
        <f t="shared" si="55"/>
        <v>2.07605027989309</v>
      </c>
      <c r="G47" s="146">
        <v>1675.7200999999991</v>
      </c>
      <c r="H47" s="146">
        <v>367.54000000000212</v>
      </c>
      <c r="I47" s="166">
        <f>G47/H47-1</f>
        <v>3.5592863361810672</v>
      </c>
      <c r="J47" s="146">
        <f t="shared" ref="J47:AB47" si="108">J43+J44</f>
        <v>0</v>
      </c>
      <c r="K47" s="146">
        <f t="shared" si="108"/>
        <v>784.5927728432373</v>
      </c>
      <c r="L47" s="146">
        <f t="shared" si="108"/>
        <v>495.16925661976666</v>
      </c>
      <c r="M47" s="146">
        <f t="shared" si="108"/>
        <v>735.80015063481881</v>
      </c>
      <c r="N47" s="146">
        <f t="shared" si="108"/>
        <v>1197.0951802601064</v>
      </c>
      <c r="O47" s="146">
        <f t="shared" si="108"/>
        <v>1532.4839526841617</v>
      </c>
      <c r="P47" s="146">
        <f t="shared" si="108"/>
        <v>1746.2410775133503</v>
      </c>
      <c r="Q47" s="146">
        <v>367.54000000000212</v>
      </c>
      <c r="R47" s="146">
        <v>1675.7200999999991</v>
      </c>
      <c r="S47" s="146">
        <f t="shared" si="108"/>
        <v>0</v>
      </c>
      <c r="T47" s="146">
        <f t="shared" si="108"/>
        <v>249.56979600905649</v>
      </c>
      <c r="U47" s="146">
        <f t="shared" si="108"/>
        <v>289.38843982638349</v>
      </c>
      <c r="V47" s="146">
        <f t="shared" si="108"/>
        <v>319.92477155699987</v>
      </c>
      <c r="W47" s="146">
        <f t="shared" si="108"/>
        <v>338.21819970479714</v>
      </c>
      <c r="X47" s="146">
        <f t="shared" si="108"/>
        <v>331.64172900682706</v>
      </c>
      <c r="Y47" s="146">
        <f t="shared" si="108"/>
        <v>404.31156628901283</v>
      </c>
      <c r="Z47" s="146">
        <f t="shared" si="108"/>
        <v>379.80760994760692</v>
      </c>
      <c r="AA47" s="146">
        <f t="shared" si="108"/>
        <v>416.75043376545506</v>
      </c>
      <c r="AB47" s="146">
        <f t="shared" si="108"/>
        <v>406.62152800384121</v>
      </c>
      <c r="AC47" s="146">
        <f t="shared" ref="AC47:AF47" si="109">AC43+AC44</f>
        <v>486.58691675700032</v>
      </c>
      <c r="AD47" s="146">
        <v>485.70210848124879</v>
      </c>
      <c r="AE47" s="146">
        <v>367.66000000000048</v>
      </c>
      <c r="AF47" s="146">
        <f t="shared" si="109"/>
        <v>286.8535485890601</v>
      </c>
      <c r="AG47" s="146">
        <v>-163.7600000000001</v>
      </c>
      <c r="AH47" s="146">
        <v>45.289999999999509</v>
      </c>
      <c r="AI47" s="146">
        <v>198.28999999999979</v>
      </c>
      <c r="AJ47" s="146">
        <v>224.94999999999948</v>
      </c>
      <c r="AK47" s="146">
        <v>372.15020097800061</v>
      </c>
      <c r="AL47" s="146">
        <v>468.69999999999993</v>
      </c>
      <c r="AM47" s="146">
        <v>609.95001000000013</v>
      </c>
    </row>
    <row r="48" spans="1:39" x14ac:dyDescent="0.35">
      <c r="B48" s="125"/>
      <c r="C48" s="125"/>
      <c r="D48" s="125"/>
      <c r="E48" s="125"/>
      <c r="F48" s="125"/>
      <c r="G48" s="125"/>
      <c r="H48" s="140"/>
      <c r="I48" s="125"/>
      <c r="J48" s="125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</row>
    <row r="49" spans="1:39" x14ac:dyDescent="0.35">
      <c r="A49" s="126" t="s">
        <v>166</v>
      </c>
      <c r="B49" s="129">
        <f>AM49</f>
        <v>13.7994614741518</v>
      </c>
      <c r="C49" s="129">
        <f>AL49</f>
        <v>10.921413160918894</v>
      </c>
      <c r="D49" s="157">
        <f t="shared" ref="D49:D50" si="110">B49/C49-1</f>
        <v>0.26352343518434895</v>
      </c>
      <c r="E49" s="128">
        <f>AI49</f>
        <v>4.8923147294629956</v>
      </c>
      <c r="F49" s="157">
        <f t="shared" ref="F49:F50" si="111">B49/E49-1</f>
        <v>1.8206405836990163</v>
      </c>
      <c r="G49" s="129">
        <v>39.072709258649724</v>
      </c>
      <c r="H49" s="129">
        <v>9.0661144639735287</v>
      </c>
      <c r="I49" s="157">
        <f t="shared" ref="I49:I50" si="112">G49/H49-1</f>
        <v>3.3097524759823953</v>
      </c>
      <c r="J49" s="152"/>
      <c r="K49" s="129">
        <v>21.037506489009729</v>
      </c>
      <c r="L49" s="129">
        <v>13.27433727656136</v>
      </c>
      <c r="M49" s="129">
        <v>20.086744223355513</v>
      </c>
      <c r="N49" s="129">
        <v>31.326609224636556</v>
      </c>
      <c r="O49" s="129">
        <v>39.494006582229503</v>
      </c>
      <c r="P49" s="129">
        <v>46.286186859750991</v>
      </c>
      <c r="Q49" s="129">
        <v>9.0661144639735287</v>
      </c>
      <c r="R49" s="129">
        <v>39.072709258649724</v>
      </c>
      <c r="S49" s="152"/>
      <c r="T49" s="129">
        <v>7.0133220390609852</v>
      </c>
      <c r="U49" s="129">
        <v>7.6896807901569613</v>
      </c>
      <c r="V49" s="129">
        <v>8.1654282246481849</v>
      </c>
      <c r="W49" s="129">
        <v>8.4565620989146062</v>
      </c>
      <c r="X49" s="129">
        <v>8.6849393839860767</v>
      </c>
      <c r="Y49" s="129">
        <v>9.9945604498991365</v>
      </c>
      <c r="Z49" s="129">
        <v>9.9580025257737699</v>
      </c>
      <c r="AA49" s="129">
        <v>10.855246008273779</v>
      </c>
      <c r="AB49" s="129">
        <v>11.180500235870497</v>
      </c>
      <c r="AC49" s="129">
        <v>12.453685243498409</v>
      </c>
      <c r="AD49" s="129">
        <v>12.864322189379076</v>
      </c>
      <c r="AE49" s="129">
        <v>9.7882618326007869</v>
      </c>
      <c r="AF49" s="129">
        <v>7.2391840310880671</v>
      </c>
      <c r="AG49" s="129">
        <v>-3.7167236777357715</v>
      </c>
      <c r="AH49" s="129">
        <v>0.9589152666423012</v>
      </c>
      <c r="AI49" s="129">
        <v>4.8923147294629956</v>
      </c>
      <c r="AJ49" s="129">
        <v>5.4923658168040843</v>
      </c>
      <c r="AK49" s="129">
        <v>8.8555768819435521</v>
      </c>
      <c r="AL49" s="129">
        <v>10.921413160918894</v>
      </c>
      <c r="AM49" s="129">
        <v>13.7994614741518</v>
      </c>
    </row>
    <row r="50" spans="1:39" x14ac:dyDescent="0.35">
      <c r="A50" s="126" t="s">
        <v>167</v>
      </c>
      <c r="B50" s="129">
        <f>AM50</f>
        <v>13.718254743509476</v>
      </c>
      <c r="C50" s="129">
        <f>AL50</f>
        <v>10.848906978059784</v>
      </c>
      <c r="D50" s="157">
        <f t="shared" si="110"/>
        <v>0.26448265905980195</v>
      </c>
      <c r="E50" s="128">
        <f>AI50</f>
        <v>4.8545845861823977</v>
      </c>
      <c r="F50" s="157">
        <f t="shared" si="111"/>
        <v>1.8258349401420957</v>
      </c>
      <c r="G50" s="129">
        <v>38.750801176340019</v>
      </c>
      <c r="H50" s="129">
        <v>8.7328168768875898</v>
      </c>
      <c r="I50" s="157">
        <f t="shared" si="112"/>
        <v>3.4373770482807782</v>
      </c>
      <c r="J50" s="152"/>
      <c r="K50" s="129">
        <v>20.89</v>
      </c>
      <c r="L50" s="129">
        <v>13.24</v>
      </c>
      <c r="M50" s="129">
        <v>20.04</v>
      </c>
      <c r="N50" s="129">
        <v>31.14</v>
      </c>
      <c r="O50" s="129">
        <v>39.18</v>
      </c>
      <c r="P50" s="129">
        <v>45.71</v>
      </c>
      <c r="Q50" s="129">
        <v>8.7328168768875898</v>
      </c>
      <c r="R50" s="129">
        <v>38.750801176340019</v>
      </c>
      <c r="S50" s="152"/>
      <c r="T50" s="129">
        <v>6.98</v>
      </c>
      <c r="U50" s="129">
        <v>7.65</v>
      </c>
      <c r="V50" s="129">
        <v>8.1199999999999992</v>
      </c>
      <c r="W50" s="129">
        <v>8.41</v>
      </c>
      <c r="X50" s="129">
        <v>8.6300000000000008</v>
      </c>
      <c r="Y50" s="129">
        <v>9.94</v>
      </c>
      <c r="Z50" s="129">
        <v>9.9</v>
      </c>
      <c r="AA50" s="129">
        <v>10.79</v>
      </c>
      <c r="AB50" s="129">
        <v>11.11</v>
      </c>
      <c r="AC50" s="129">
        <v>12.28</v>
      </c>
      <c r="AD50" s="129">
        <v>12.700188141615378</v>
      </c>
      <c r="AE50" s="129">
        <v>9.6839185425331955</v>
      </c>
      <c r="AF50" s="129">
        <v>6.96</v>
      </c>
      <c r="AG50" s="129">
        <v>-3.7167236777357715</v>
      </c>
      <c r="AH50" s="129">
        <v>0.95047533250889493</v>
      </c>
      <c r="AI50" s="129">
        <v>4.8545845861823977</v>
      </c>
      <c r="AJ50" s="129">
        <v>5.4476387729557176</v>
      </c>
      <c r="AK50" s="129">
        <v>8.7978579199629312</v>
      </c>
      <c r="AL50" s="129">
        <v>10.848906978059784</v>
      </c>
      <c r="AM50" s="129">
        <v>13.718254743509476</v>
      </c>
    </row>
    <row r="51" spans="1:39" x14ac:dyDescent="0.35">
      <c r="A51" s="126"/>
      <c r="B51" s="129"/>
      <c r="C51" s="129"/>
      <c r="D51" s="157"/>
      <c r="E51" s="129"/>
      <c r="F51" s="157"/>
      <c r="G51" s="129"/>
      <c r="H51" s="129"/>
      <c r="I51" s="157"/>
      <c r="J51" s="152"/>
      <c r="K51" s="129"/>
      <c r="L51" s="129"/>
      <c r="M51" s="129"/>
      <c r="N51" s="129"/>
      <c r="O51" s="129"/>
      <c r="P51" s="129"/>
      <c r="Q51" s="129"/>
      <c r="R51" s="129"/>
      <c r="S51" s="152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</row>
    <row r="52" spans="1:39" x14ac:dyDescent="0.35">
      <c r="A52" s="171" t="s">
        <v>168</v>
      </c>
      <c r="B52" s="217">
        <f>AM52</f>
        <v>108180.31906157581</v>
      </c>
      <c r="C52" s="217">
        <f>AL52</f>
        <v>98335.615050151886</v>
      </c>
      <c r="D52" s="172">
        <f t="shared" ref="D52:D53" si="113">B52/C52-1</f>
        <v>0.10011331099523857</v>
      </c>
      <c r="E52" s="217">
        <f>AI52</f>
        <v>78341.244169474143</v>
      </c>
      <c r="F52" s="172">
        <f t="shared" ref="F52:F53" si="114">B52/E52-1</f>
        <v>0.38088589488764502</v>
      </c>
      <c r="G52" s="217">
        <v>108180.31906157581</v>
      </c>
      <c r="H52" s="217">
        <v>78341.244169474143</v>
      </c>
      <c r="I52" s="172">
        <f t="shared" ref="I52:I53" si="115">G52/H52-1</f>
        <v>0.38088589488764502</v>
      </c>
      <c r="J52" s="173"/>
      <c r="K52" s="217">
        <v>34903.472491273089</v>
      </c>
      <c r="L52" s="217">
        <v>37951.130050348336</v>
      </c>
      <c r="M52" s="217">
        <v>44688.030561033956</v>
      </c>
      <c r="N52" s="217">
        <v>51209.787386004922</v>
      </c>
      <c r="O52" s="217">
        <v>64637.636323467887</v>
      </c>
      <c r="P52" s="217">
        <v>78959.879073429591</v>
      </c>
      <c r="Q52" s="217">
        <v>78341.244169474143</v>
      </c>
      <c r="R52" s="217">
        <v>108180.31906157581</v>
      </c>
      <c r="S52" s="173"/>
      <c r="T52" s="217">
        <v>43160.227606277971</v>
      </c>
      <c r="U52" s="217">
        <v>44249.152866802986</v>
      </c>
      <c r="V52" s="217">
        <v>46780.19409086409</v>
      </c>
      <c r="W52" s="217">
        <v>51209.79237840492</v>
      </c>
      <c r="X52" s="217">
        <v>52761.41579641011</v>
      </c>
      <c r="Y52" s="217">
        <v>55302.857473656208</v>
      </c>
      <c r="Z52" s="217">
        <v>57940.554314284047</v>
      </c>
      <c r="AA52" s="217">
        <v>64637.636323467887</v>
      </c>
      <c r="AB52" s="217">
        <v>68178.227832076955</v>
      </c>
      <c r="AC52" s="217">
        <v>73065.627844120536</v>
      </c>
      <c r="AD52" s="217">
        <v>77443.634214464459</v>
      </c>
      <c r="AE52" s="217">
        <v>78959.879073429591</v>
      </c>
      <c r="AF52" s="217">
        <v>69610.430247578566</v>
      </c>
      <c r="AG52" s="217">
        <v>66963.508005667449</v>
      </c>
      <c r="AH52" s="217">
        <v>71410.194810066751</v>
      </c>
      <c r="AI52" s="217">
        <v>78341.244169474143</v>
      </c>
      <c r="AJ52" s="217">
        <v>83889.12962212642</v>
      </c>
      <c r="AK52" s="217">
        <v>90122.357754538549</v>
      </c>
      <c r="AL52" s="217">
        <v>98335.615050151886</v>
      </c>
      <c r="AM52" s="217">
        <v>108180.31906157581</v>
      </c>
    </row>
    <row r="53" spans="1:39" x14ac:dyDescent="0.35">
      <c r="A53" s="171" t="s">
        <v>169</v>
      </c>
      <c r="B53" s="217">
        <f>AM53</f>
        <v>70091.838504595624</v>
      </c>
      <c r="C53" s="217">
        <f>AL53</f>
        <v>63785.86094788101</v>
      </c>
      <c r="D53" s="172">
        <f t="shared" si="113"/>
        <v>9.8861682871493883E-2</v>
      </c>
      <c r="E53" s="217">
        <f>AI53</f>
        <v>54945.898396712728</v>
      </c>
      <c r="F53" s="172">
        <f t="shared" si="114"/>
        <v>0.27565187848105221</v>
      </c>
      <c r="G53" s="217">
        <v>70091.838504595624</v>
      </c>
      <c r="H53" s="217">
        <v>54945.898396712728</v>
      </c>
      <c r="I53" s="172">
        <f t="shared" si="115"/>
        <v>0.27565187848105221</v>
      </c>
      <c r="J53" s="173"/>
      <c r="K53" s="217">
        <v>27524.78411439995</v>
      </c>
      <c r="L53" s="217">
        <v>28234</v>
      </c>
      <c r="M53" s="217">
        <v>33611.978812488858</v>
      </c>
      <c r="N53" s="217">
        <v>34066.580705200293</v>
      </c>
      <c r="O53" s="217">
        <v>40101.866174278526</v>
      </c>
      <c r="P53" s="217">
        <v>50833.485646525995</v>
      </c>
      <c r="Q53" s="217">
        <v>54945.898396712728</v>
      </c>
      <c r="R53" s="217">
        <v>70091.838504595624</v>
      </c>
      <c r="S53" s="173"/>
      <c r="T53" s="217">
        <v>32901.492627551837</v>
      </c>
      <c r="U53" s="217">
        <v>32860.92825935041</v>
      </c>
      <c r="V53" s="217">
        <v>33570.575916803144</v>
      </c>
      <c r="W53" s="217">
        <v>34066.580705200293</v>
      </c>
      <c r="X53" s="217">
        <v>34343.068728863502</v>
      </c>
      <c r="Y53" s="217">
        <v>35162.027908920551</v>
      </c>
      <c r="Z53" s="217">
        <v>36285.586995091435</v>
      </c>
      <c r="AA53" s="217">
        <v>40101.866174313007</v>
      </c>
      <c r="AB53" s="217">
        <v>41515.340926918179</v>
      </c>
      <c r="AC53" s="217">
        <v>44060.552193094438</v>
      </c>
      <c r="AD53" s="217">
        <v>47209.742735441985</v>
      </c>
      <c r="AE53" s="217">
        <v>50833.485646525995</v>
      </c>
      <c r="AF53" s="217">
        <v>45469.997350086662</v>
      </c>
      <c r="AG53" s="217">
        <v>44526.77652988481</v>
      </c>
      <c r="AH53" s="217">
        <v>49702.157827782532</v>
      </c>
      <c r="AI53" s="217">
        <v>54945.898396712728</v>
      </c>
      <c r="AJ53" s="217">
        <v>57262.505198414518</v>
      </c>
      <c r="AK53" s="217">
        <v>59667.821383367045</v>
      </c>
      <c r="AL53" s="217">
        <v>63785.86094788101</v>
      </c>
      <c r="AM53" s="217">
        <v>70091.838504595624</v>
      </c>
    </row>
  </sheetData>
  <pageMargins left="0.7" right="0.7" top="0.75" bottom="0.75" header="0.3" footer="0.3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7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1" sqref="H1"/>
    </sheetView>
  </sheetViews>
  <sheetFormatPr defaultRowHeight="14.5" x14ac:dyDescent="0.35"/>
  <cols>
    <col min="1" max="1" width="23" bestFit="1" customWidth="1"/>
  </cols>
  <sheetData>
    <row r="1" spans="1:7" ht="15.5" x14ac:dyDescent="0.35">
      <c r="A1" s="83" t="s">
        <v>222</v>
      </c>
      <c r="F1" s="228"/>
      <c r="G1" s="228"/>
    </row>
    <row r="2" spans="1:7" x14ac:dyDescent="0.35">
      <c r="A2" s="68" t="s">
        <v>214</v>
      </c>
      <c r="B2" s="61" t="s">
        <v>5</v>
      </c>
      <c r="C2" s="61" t="s">
        <v>6</v>
      </c>
      <c r="D2" s="61" t="s">
        <v>122</v>
      </c>
      <c r="E2" s="61" t="s">
        <v>178</v>
      </c>
      <c r="F2" s="61" t="s">
        <v>268</v>
      </c>
      <c r="G2" s="61" t="s">
        <v>282</v>
      </c>
    </row>
    <row r="3" spans="1:7" x14ac:dyDescent="0.35">
      <c r="A3" s="28" t="s">
        <v>225</v>
      </c>
      <c r="B3" s="29">
        <v>1881</v>
      </c>
      <c r="C3" s="29">
        <v>2359</v>
      </c>
      <c r="D3" s="29">
        <v>2653</v>
      </c>
      <c r="E3" s="29">
        <v>2752</v>
      </c>
      <c r="F3" s="29">
        <v>2833</v>
      </c>
      <c r="G3" s="29">
        <v>2887</v>
      </c>
    </row>
    <row r="4" spans="1:7" x14ac:dyDescent="0.35">
      <c r="A4" s="28" t="s">
        <v>215</v>
      </c>
      <c r="B4" s="122">
        <v>0.89390135673392179</v>
      </c>
      <c r="C4" s="122">
        <v>0.91967601148783729</v>
      </c>
      <c r="D4" s="122">
        <v>0.9521719999901711</v>
      </c>
      <c r="E4" s="122">
        <v>0.976743996545403</v>
      </c>
      <c r="F4" s="122">
        <v>1.1287419239335168</v>
      </c>
      <c r="G4" s="122">
        <v>0.96939378127467302</v>
      </c>
    </row>
    <row r="5" spans="1:7" x14ac:dyDescent="0.35">
      <c r="A5" s="28" t="s">
        <v>216</v>
      </c>
      <c r="B5" s="226">
        <v>0.17459424865647666</v>
      </c>
      <c r="C5" s="226">
        <v>0.16360891025702104</v>
      </c>
      <c r="D5" s="226">
        <v>0.17775218449576513</v>
      </c>
      <c r="E5" s="226">
        <v>0.19256056186119655</v>
      </c>
      <c r="F5" s="226">
        <v>0.18141158619969622</v>
      </c>
      <c r="G5" s="226">
        <v>0.180683597486646</v>
      </c>
    </row>
    <row r="6" spans="1:7" x14ac:dyDescent="0.35">
      <c r="A6" s="28" t="s">
        <v>224</v>
      </c>
      <c r="B6" s="226">
        <v>8.5602108648488356E-2</v>
      </c>
      <c r="C6" s="226">
        <v>7.5737171605231551E-2</v>
      </c>
      <c r="D6" s="226">
        <v>8.6694662935642763E-2</v>
      </c>
      <c r="E6" s="226">
        <v>0.10104500288731967</v>
      </c>
      <c r="F6" s="226">
        <v>8.2329427711486491E-2</v>
      </c>
      <c r="G6" s="226">
        <v>8.7683597486646406E-2</v>
      </c>
    </row>
    <row r="7" spans="1:7" x14ac:dyDescent="0.35">
      <c r="A7" s="28" t="s">
        <v>223</v>
      </c>
      <c r="B7" s="65">
        <v>13.034050000000001</v>
      </c>
      <c r="C7" s="65">
        <v>16.522040000000001</v>
      </c>
      <c r="D7" s="65">
        <v>20.040880000000001</v>
      </c>
      <c r="E7" s="65">
        <v>20.571079999999998</v>
      </c>
      <c r="F7" s="65">
        <v>14.5579</v>
      </c>
      <c r="G7" s="65">
        <v>21.54834</v>
      </c>
    </row>
    <row r="8" spans="1:7" x14ac:dyDescent="0.35">
      <c r="A8" s="28" t="s">
        <v>221</v>
      </c>
      <c r="B8" s="226">
        <v>2.4040225156897535E-2</v>
      </c>
      <c r="C8" s="226">
        <v>2.9000000000000001E-2</v>
      </c>
      <c r="D8" s="226">
        <v>1.2907839954487785E-2</v>
      </c>
      <c r="E8" s="226">
        <v>3.6600000000000001E-2</v>
      </c>
      <c r="F8" s="226">
        <v>1.8791976274851168E-2</v>
      </c>
      <c r="G8" s="226">
        <v>1.1533812730901E-2</v>
      </c>
    </row>
    <row r="10" spans="1:7" x14ac:dyDescent="0.35">
      <c r="A10" s="68" t="s">
        <v>46</v>
      </c>
      <c r="B10" s="61" t="s">
        <v>5</v>
      </c>
      <c r="C10" s="61" t="s">
        <v>6</v>
      </c>
      <c r="D10" s="61" t="s">
        <v>122</v>
      </c>
      <c r="E10" s="61" t="s">
        <v>178</v>
      </c>
      <c r="F10" s="61" t="s">
        <v>268</v>
      </c>
      <c r="G10" s="61" t="s">
        <v>282</v>
      </c>
    </row>
    <row r="11" spans="1:7" x14ac:dyDescent="0.35">
      <c r="A11" s="28" t="s">
        <v>225</v>
      </c>
      <c r="B11" s="29">
        <v>125</v>
      </c>
      <c r="C11" s="29">
        <v>225</v>
      </c>
      <c r="D11" s="29">
        <v>386</v>
      </c>
      <c r="E11" s="29">
        <v>389</v>
      </c>
      <c r="F11" s="29">
        <v>376</v>
      </c>
      <c r="G11" s="29">
        <v>315</v>
      </c>
    </row>
    <row r="12" spans="1:7" x14ac:dyDescent="0.35">
      <c r="A12" s="28" t="s">
        <v>215</v>
      </c>
      <c r="B12" s="122">
        <v>20.357087375707128</v>
      </c>
      <c r="C12" s="122">
        <v>20.477504294508002</v>
      </c>
      <c r="D12" s="122">
        <v>15.598254136728432</v>
      </c>
      <c r="E12" s="122">
        <v>14.258849320899353</v>
      </c>
      <c r="F12" s="122">
        <v>14.886655378608591</v>
      </c>
      <c r="G12" s="122">
        <v>16.854259845556399</v>
      </c>
    </row>
    <row r="13" spans="1:7" x14ac:dyDescent="0.35">
      <c r="A13" s="28" t="s">
        <v>216</v>
      </c>
      <c r="B13" s="226">
        <v>0.11462048511406282</v>
      </c>
      <c r="C13" s="226">
        <v>0.11057716505831952</v>
      </c>
      <c r="D13" s="226">
        <v>0.1238053871811001</v>
      </c>
      <c r="E13" s="226">
        <v>0.1260828169814357</v>
      </c>
      <c r="F13" s="226">
        <v>0.12361442354652692</v>
      </c>
      <c r="G13" s="226">
        <v>0.116410878600036</v>
      </c>
    </row>
    <row r="14" spans="1:7" x14ac:dyDescent="0.35">
      <c r="A14" s="28" t="s">
        <v>224</v>
      </c>
      <c r="B14" s="226">
        <v>3.5433566351400353E-2</v>
      </c>
      <c r="C14" s="226">
        <v>3.2766352086130685E-2</v>
      </c>
      <c r="D14" s="226">
        <v>4.1146724905849585E-2</v>
      </c>
      <c r="E14" s="226">
        <v>4.3528511345573187E-2</v>
      </c>
      <c r="F14" s="226">
        <v>3.8937387707036364E-2</v>
      </c>
      <c r="G14" s="226">
        <v>3.5310878600035997E-2</v>
      </c>
    </row>
    <row r="15" spans="1:7" x14ac:dyDescent="0.35">
      <c r="A15" s="28" t="s">
        <v>217</v>
      </c>
      <c r="B15" s="29"/>
      <c r="C15" s="29"/>
      <c r="D15" s="29"/>
      <c r="E15" s="29"/>
      <c r="F15" s="29"/>
      <c r="G15" s="29"/>
    </row>
    <row r="16" spans="1:7" x14ac:dyDescent="0.35">
      <c r="A16" s="227" t="s">
        <v>218</v>
      </c>
      <c r="B16" s="32">
        <v>0.13031719551531176</v>
      </c>
      <c r="C16" s="32">
        <v>0.12998755854840086</v>
      </c>
      <c r="D16" s="32">
        <v>0.1346825206204797</v>
      </c>
      <c r="E16" s="32">
        <v>0.15097600844242018</v>
      </c>
      <c r="F16" s="32">
        <v>0.17264465332985501</v>
      </c>
      <c r="G16" s="32">
        <v>0.18980067179857399</v>
      </c>
    </row>
    <row r="17" spans="1:9" x14ac:dyDescent="0.35">
      <c r="A17" s="227" t="s">
        <v>219</v>
      </c>
      <c r="B17" s="32">
        <v>0.31337688850112788</v>
      </c>
      <c r="C17" s="32">
        <v>0.3684887997286122</v>
      </c>
      <c r="D17" s="32">
        <v>0.38731796244822525</v>
      </c>
      <c r="E17" s="32">
        <v>0.36736566342967825</v>
      </c>
      <c r="F17" s="32">
        <v>0.36532855633476691</v>
      </c>
      <c r="G17" s="32">
        <v>0.36400761978610502</v>
      </c>
    </row>
    <row r="18" spans="1:9" x14ac:dyDescent="0.35">
      <c r="A18" s="227" t="s">
        <v>220</v>
      </c>
      <c r="B18" s="32">
        <v>0.55630591598356471</v>
      </c>
      <c r="C18" s="32">
        <v>0.50152364172298791</v>
      </c>
      <c r="D18" s="32">
        <v>0.47799951693129522</v>
      </c>
      <c r="E18" s="32">
        <v>0.48166131519321759</v>
      </c>
      <c r="F18" s="32">
        <v>0.46202679033537802</v>
      </c>
      <c r="G18" s="32">
        <v>0.44619170841532801</v>
      </c>
    </row>
    <row r="19" spans="1:9" x14ac:dyDescent="0.35">
      <c r="A19" s="28" t="s">
        <v>221</v>
      </c>
      <c r="B19" s="226">
        <v>0.02</v>
      </c>
      <c r="C19" s="226">
        <v>3.1E-2</v>
      </c>
      <c r="D19" s="226">
        <v>2.1000000000000001E-2</v>
      </c>
      <c r="E19" s="226">
        <v>1.4999999999999999E-2</v>
      </c>
      <c r="F19" s="226">
        <v>1.8307845384486571E-2</v>
      </c>
      <c r="G19" s="226">
        <v>1.21772292468867E-2</v>
      </c>
    </row>
    <row r="21" spans="1:9" x14ac:dyDescent="0.35">
      <c r="A21" s="68" t="s">
        <v>181</v>
      </c>
      <c r="B21" s="61" t="s">
        <v>5</v>
      </c>
      <c r="C21" s="61" t="s">
        <v>6</v>
      </c>
      <c r="D21" s="61" t="s">
        <v>122</v>
      </c>
      <c r="E21" s="61" t="s">
        <v>178</v>
      </c>
      <c r="F21" s="61" t="s">
        <v>268</v>
      </c>
      <c r="G21" s="61" t="s">
        <v>282</v>
      </c>
    </row>
    <row r="22" spans="1:9" x14ac:dyDescent="0.35">
      <c r="A22" s="28" t="s">
        <v>225</v>
      </c>
      <c r="B22" s="29">
        <v>618</v>
      </c>
      <c r="C22" s="29">
        <v>807</v>
      </c>
      <c r="D22" s="29">
        <v>1267</v>
      </c>
      <c r="E22" s="29">
        <v>1648</v>
      </c>
      <c r="F22" s="29">
        <v>1660</v>
      </c>
      <c r="G22" s="29">
        <v>1614</v>
      </c>
    </row>
    <row r="23" spans="1:9" x14ac:dyDescent="0.35">
      <c r="A23" s="28" t="s">
        <v>215</v>
      </c>
      <c r="B23" s="122">
        <v>0.32520853437752251</v>
      </c>
      <c r="C23" s="122">
        <v>0.38993833322695087</v>
      </c>
      <c r="D23" s="122">
        <v>0.43616786427135334</v>
      </c>
      <c r="E23" s="122">
        <v>0.47764434407600437</v>
      </c>
      <c r="F23" s="122">
        <v>0.53917248703734644</v>
      </c>
      <c r="G23" s="122">
        <v>0.67589449704451354</v>
      </c>
    </row>
    <row r="24" spans="1:9" x14ac:dyDescent="0.35">
      <c r="A24" s="28" t="s">
        <v>216</v>
      </c>
      <c r="B24" s="226">
        <v>0.22441465322863402</v>
      </c>
      <c r="C24" s="226">
        <v>0.21865857361997584</v>
      </c>
      <c r="D24" s="226">
        <v>0.23835424659551319</v>
      </c>
      <c r="E24" s="226">
        <v>0.24420697722000162</v>
      </c>
      <c r="F24" s="226">
        <v>0.24147740514912736</v>
      </c>
      <c r="G24" s="226">
        <v>0.24320460498699159</v>
      </c>
      <c r="I24" s="277"/>
    </row>
    <row r="25" spans="1:9" x14ac:dyDescent="0.35">
      <c r="A25" s="28" t="s">
        <v>224</v>
      </c>
      <c r="B25" s="226">
        <v>0.12670404040413169</v>
      </c>
      <c r="C25" s="226">
        <v>0.12253134494008819</v>
      </c>
      <c r="D25" s="226">
        <v>0.13742860533924453</v>
      </c>
      <c r="E25" s="226">
        <v>0.14164020481018047</v>
      </c>
      <c r="F25" s="226">
        <v>0.13940086717112879</v>
      </c>
      <c r="G25" s="226">
        <v>0.14340460498699201</v>
      </c>
      <c r="I25" s="275"/>
    </row>
    <row r="26" spans="1:9" x14ac:dyDescent="0.35">
      <c r="A26" s="28" t="s">
        <v>223</v>
      </c>
      <c r="B26" s="65">
        <v>16.176880000000001</v>
      </c>
      <c r="C26" s="65">
        <v>17.519089999999998</v>
      </c>
      <c r="D26" s="65">
        <v>23.539549999999998</v>
      </c>
      <c r="E26" s="65">
        <v>30.011620000000001</v>
      </c>
      <c r="F26" s="65">
        <v>27.61458</v>
      </c>
      <c r="G26" s="65">
        <v>21.24025</v>
      </c>
    </row>
    <row r="27" spans="1:9" x14ac:dyDescent="0.35">
      <c r="A27" s="28" t="s">
        <v>221</v>
      </c>
      <c r="B27" s="226">
        <v>1.8165166045706831E-2</v>
      </c>
      <c r="C27" s="226">
        <v>3.0738826159376613E-2</v>
      </c>
      <c r="D27" s="226">
        <v>2.1172933507028042E-2</v>
      </c>
      <c r="E27" s="226">
        <v>1.9076864184196227E-2</v>
      </c>
      <c r="F27" s="226">
        <v>4.7127971918339062E-2</v>
      </c>
      <c r="G27" s="226">
        <v>3.7761105758745903E-2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48"/>
  <sheetViews>
    <sheetView showGridLines="0" zoomScaleNormal="100" zoomScaleSheetLayoutView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1" sqref="H1"/>
    </sheetView>
  </sheetViews>
  <sheetFormatPr defaultRowHeight="14.5" x14ac:dyDescent="0.35"/>
  <cols>
    <col min="1" max="1" width="20.54296875" customWidth="1"/>
    <col min="2" max="8" width="10.1796875" customWidth="1"/>
    <col min="9" max="9" width="1.54296875" customWidth="1"/>
    <col min="10" max="16" width="10.1796875" customWidth="1"/>
  </cols>
  <sheetData>
    <row r="1" spans="1:16" ht="15.5" x14ac:dyDescent="0.35">
      <c r="A1" s="82" t="s">
        <v>281</v>
      </c>
      <c r="B1" s="175"/>
      <c r="C1" s="175"/>
      <c r="D1" s="175"/>
      <c r="E1" s="175"/>
      <c r="F1" s="175"/>
      <c r="G1" s="175"/>
      <c r="H1" s="175"/>
    </row>
    <row r="2" spans="1:16" ht="26" x14ac:dyDescent="0.35">
      <c r="A2" s="80" t="s">
        <v>69</v>
      </c>
      <c r="B2" s="232" t="s">
        <v>42</v>
      </c>
      <c r="C2" s="232" t="s">
        <v>175</v>
      </c>
      <c r="D2" s="232" t="s">
        <v>228</v>
      </c>
      <c r="E2" s="232" t="s">
        <v>234</v>
      </c>
      <c r="F2" s="232" t="s">
        <v>235</v>
      </c>
      <c r="G2" s="232" t="s">
        <v>49</v>
      </c>
      <c r="H2" s="61" t="s">
        <v>70</v>
      </c>
      <c r="I2" s="81"/>
      <c r="J2" s="61" t="s">
        <v>42</v>
      </c>
      <c r="K2" s="61" t="s">
        <v>43</v>
      </c>
      <c r="L2" s="232" t="s">
        <v>228</v>
      </c>
      <c r="M2" s="232" t="s">
        <v>234</v>
      </c>
      <c r="N2" s="232" t="s">
        <v>235</v>
      </c>
      <c r="O2" s="61" t="s">
        <v>49</v>
      </c>
      <c r="P2" s="61" t="s">
        <v>70</v>
      </c>
    </row>
    <row r="3" spans="1:16" x14ac:dyDescent="0.35">
      <c r="A3" s="38" t="s">
        <v>71</v>
      </c>
      <c r="B3" s="29">
        <f t="shared" ref="B3:H3" si="0">B4+B15+B24+B31</f>
        <v>32124.944262686018</v>
      </c>
      <c r="C3" s="29">
        <f t="shared" si="0"/>
        <v>52581.067489471592</v>
      </c>
      <c r="D3" s="29">
        <f t="shared" si="0"/>
        <v>9526.3051311777526</v>
      </c>
      <c r="E3" s="29">
        <f t="shared" si="0"/>
        <v>3035.0482177390013</v>
      </c>
      <c r="F3" s="29">
        <f t="shared" si="0"/>
        <v>390.16619628200004</v>
      </c>
      <c r="G3" s="29">
        <f t="shared" si="0"/>
        <v>9142.665977015</v>
      </c>
      <c r="H3" s="29">
        <f t="shared" si="0"/>
        <v>106800.19727437138</v>
      </c>
      <c r="J3" s="67">
        <f t="shared" ref="J3:P3" si="1">J4+J15+J24+J31</f>
        <v>1</v>
      </c>
      <c r="K3" s="67">
        <f t="shared" si="1"/>
        <v>1.0000000000000002</v>
      </c>
      <c r="L3" s="67">
        <f t="shared" ref="L3:N3" si="2">L4+L15+L24+L31</f>
        <v>1</v>
      </c>
      <c r="M3" s="67">
        <f t="shared" si="2"/>
        <v>1</v>
      </c>
      <c r="N3" s="67">
        <f t="shared" si="2"/>
        <v>0.99999999999999989</v>
      </c>
      <c r="O3" s="67">
        <f t="shared" si="1"/>
        <v>1</v>
      </c>
      <c r="P3" s="67">
        <f t="shared" si="1"/>
        <v>1</v>
      </c>
    </row>
    <row r="4" spans="1:16" x14ac:dyDescent="0.35">
      <c r="A4" s="1" t="s">
        <v>72</v>
      </c>
      <c r="B4" s="26">
        <f t="shared" ref="B4:H4" si="3">SUM(B5:B14)</f>
        <v>12308.855192022014</v>
      </c>
      <c r="C4" s="26">
        <f t="shared" si="3"/>
        <v>12630.025807863547</v>
      </c>
      <c r="D4" s="26">
        <f t="shared" si="3"/>
        <v>2429.045935076002</v>
      </c>
      <c r="E4" s="26">
        <f t="shared" si="3"/>
        <v>891.89444798200032</v>
      </c>
      <c r="F4" s="26">
        <f t="shared" si="3"/>
        <v>131.98930725100001</v>
      </c>
      <c r="G4" s="26">
        <f t="shared" si="3"/>
        <v>1540.8624189890002</v>
      </c>
      <c r="H4" s="26">
        <f t="shared" si="3"/>
        <v>29932.673109183565</v>
      </c>
      <c r="J4" s="27">
        <f t="shared" ref="J4:J44" si="4">B4/B$3</f>
        <v>0.38315569021295015</v>
      </c>
      <c r="K4" s="27">
        <f t="shared" ref="K4:K44" si="5">C4/C$3</f>
        <v>0.24020101551556519</v>
      </c>
      <c r="L4" s="27">
        <f t="shared" ref="L4:L44" si="6">D4/D$3</f>
        <v>0.25498300774832466</v>
      </c>
      <c r="M4" s="27">
        <f t="shared" ref="M4:M44" si="7">E4/E$3</f>
        <v>0.29386500114532899</v>
      </c>
      <c r="N4" s="27">
        <f t="shared" ref="N4:N44" si="8">F4/F$3</f>
        <v>0.3382899608135253</v>
      </c>
      <c r="O4" s="27">
        <f t="shared" ref="O4:P20" si="9">G4/G$3</f>
        <v>0.16853535094279778</v>
      </c>
      <c r="P4" s="27">
        <f t="shared" si="9"/>
        <v>0.28026795711140923</v>
      </c>
    </row>
    <row r="5" spans="1:16" x14ac:dyDescent="0.35">
      <c r="A5" s="28" t="s">
        <v>73</v>
      </c>
      <c r="B5" s="29">
        <v>3587.9922299590094</v>
      </c>
      <c r="C5" s="29">
        <v>2049.6882297459488</v>
      </c>
      <c r="D5" s="29">
        <v>495.48794663800101</v>
      </c>
      <c r="E5" s="29">
        <v>233.77360324800011</v>
      </c>
      <c r="F5" s="29">
        <v>4.7659657120000007</v>
      </c>
      <c r="G5" s="29">
        <v>0</v>
      </c>
      <c r="H5" s="29">
        <f t="shared" ref="H5:H13" si="10">SUM(B5:G5)</f>
        <v>6371.7079753029584</v>
      </c>
      <c r="J5" s="67">
        <f t="shared" si="4"/>
        <v>0.11168866786569209</v>
      </c>
      <c r="K5" s="67">
        <f t="shared" si="5"/>
        <v>3.8981487588785863E-2</v>
      </c>
      <c r="L5" s="67">
        <f t="shared" si="6"/>
        <v>5.2012605077740463E-2</v>
      </c>
      <c r="M5" s="67">
        <f t="shared" si="7"/>
        <v>7.7024675219872718E-2</v>
      </c>
      <c r="N5" s="67">
        <f t="shared" si="8"/>
        <v>1.2215219456262963E-2</v>
      </c>
      <c r="O5" s="67">
        <f t="shared" si="9"/>
        <v>0</v>
      </c>
      <c r="P5" s="67">
        <f t="shared" si="9"/>
        <v>5.9660076834258467E-2</v>
      </c>
    </row>
    <row r="6" spans="1:16" x14ac:dyDescent="0.35">
      <c r="A6" s="28" t="s">
        <v>74</v>
      </c>
      <c r="B6" s="29">
        <v>2829.1303494909962</v>
      </c>
      <c r="C6" s="29">
        <v>3158.5233413147544</v>
      </c>
      <c r="D6" s="29">
        <v>452.83506302099948</v>
      </c>
      <c r="E6" s="29">
        <v>227.6659304400003</v>
      </c>
      <c r="F6" s="29">
        <v>71.915581235000005</v>
      </c>
      <c r="G6" s="29">
        <v>968.976171658</v>
      </c>
      <c r="H6" s="29">
        <f t="shared" si="10"/>
        <v>7709.04643715975</v>
      </c>
      <c r="J6" s="67">
        <f t="shared" si="4"/>
        <v>8.8066467177566651E-2</v>
      </c>
      <c r="K6" s="67">
        <f t="shared" si="5"/>
        <v>6.0069593336939987E-2</v>
      </c>
      <c r="L6" s="67">
        <f t="shared" si="6"/>
        <v>4.7535225544997291E-2</v>
      </c>
      <c r="M6" s="67">
        <f t="shared" si="7"/>
        <v>7.5012294404206536E-2</v>
      </c>
      <c r="N6" s="67">
        <f t="shared" si="8"/>
        <v>0.18432037916227281</v>
      </c>
      <c r="O6" s="67">
        <f t="shared" si="9"/>
        <v>0.10598398476921742</v>
      </c>
      <c r="P6" s="67">
        <f t="shared" si="9"/>
        <v>7.2181949414897514E-2</v>
      </c>
    </row>
    <row r="7" spans="1:16" x14ac:dyDescent="0.35">
      <c r="A7" s="28" t="s">
        <v>75</v>
      </c>
      <c r="B7" s="29">
        <v>2203.0039470269999</v>
      </c>
      <c r="C7" s="29">
        <v>3516.3227134999115</v>
      </c>
      <c r="D7" s="29">
        <v>632.9615819530004</v>
      </c>
      <c r="E7" s="29">
        <v>168.7788224919999</v>
      </c>
      <c r="F7" s="29">
        <v>26.484041145000006</v>
      </c>
      <c r="G7" s="29">
        <v>517.80516853699999</v>
      </c>
      <c r="H7" s="29">
        <f t="shared" si="10"/>
        <v>7065.3562746539119</v>
      </c>
      <c r="J7" s="67">
        <f t="shared" si="4"/>
        <v>6.8576117331535666E-2</v>
      </c>
      <c r="K7" s="67">
        <f t="shared" si="5"/>
        <v>6.6874312017419418E-2</v>
      </c>
      <c r="L7" s="67">
        <f t="shared" si="6"/>
        <v>6.6443555317311817E-2</v>
      </c>
      <c r="M7" s="67">
        <f t="shared" si="7"/>
        <v>5.5609931171944904E-2</v>
      </c>
      <c r="N7" s="67">
        <f t="shared" si="8"/>
        <v>6.7878871612593941E-2</v>
      </c>
      <c r="O7" s="67">
        <f t="shared" si="9"/>
        <v>5.6636124500094538E-2</v>
      </c>
      <c r="P7" s="67">
        <f t="shared" si="9"/>
        <v>6.6154899101009149E-2</v>
      </c>
    </row>
    <row r="8" spans="1:16" x14ac:dyDescent="0.35">
      <c r="A8" s="28" t="s">
        <v>76</v>
      </c>
      <c r="B8" s="29">
        <v>1859.6249041960091</v>
      </c>
      <c r="C8" s="29">
        <v>2189.6423038259345</v>
      </c>
      <c r="D8" s="29">
        <v>465.51927993400119</v>
      </c>
      <c r="E8" s="29">
        <v>157.48340505400003</v>
      </c>
      <c r="F8" s="29">
        <v>16.024221639</v>
      </c>
      <c r="G8" s="29">
        <v>44.323738339000002</v>
      </c>
      <c r="H8" s="29">
        <f t="shared" si="10"/>
        <v>4732.6178529879444</v>
      </c>
      <c r="J8" s="67">
        <f t="shared" si="4"/>
        <v>5.7887256986030422E-2</v>
      </c>
      <c r="K8" s="67">
        <f t="shared" si="5"/>
        <v>4.16431694595088E-2</v>
      </c>
      <c r="L8" s="67">
        <f t="shared" si="6"/>
        <v>4.886671941784089E-2</v>
      </c>
      <c r="M8" s="67">
        <f t="shared" si="7"/>
        <v>5.1888271208857216E-2</v>
      </c>
      <c r="N8" s="67">
        <f t="shared" si="8"/>
        <v>4.1070245940573971E-2</v>
      </c>
      <c r="O8" s="67">
        <f t="shared" si="9"/>
        <v>4.8480102467301682E-3</v>
      </c>
      <c r="P8" s="67">
        <f t="shared" si="9"/>
        <v>4.4312819393299195E-2</v>
      </c>
    </row>
    <row r="9" spans="1:16" x14ac:dyDescent="0.35">
      <c r="A9" s="28" t="s">
        <v>77</v>
      </c>
      <c r="B9" s="29">
        <v>946.73551691399882</v>
      </c>
      <c r="C9" s="29">
        <v>1042.3244364249906</v>
      </c>
      <c r="D9" s="29">
        <v>186.64906157999982</v>
      </c>
      <c r="E9" s="29">
        <v>85.631735310999886</v>
      </c>
      <c r="F9" s="29">
        <v>7.8780653649999985</v>
      </c>
      <c r="G9" s="29">
        <v>9.7573404549999907</v>
      </c>
      <c r="H9" s="29">
        <f t="shared" si="10"/>
        <v>2278.9761560499892</v>
      </c>
      <c r="J9" s="67">
        <f t="shared" si="4"/>
        <v>2.9470417416837591E-2</v>
      </c>
      <c r="K9" s="67">
        <f t="shared" si="5"/>
        <v>1.9823188957388459E-2</v>
      </c>
      <c r="L9" s="67">
        <f t="shared" si="6"/>
        <v>1.9593017335664965E-2</v>
      </c>
      <c r="M9" s="67">
        <f t="shared" si="7"/>
        <v>2.8214291559029124E-2</v>
      </c>
      <c r="N9" s="67">
        <f t="shared" si="8"/>
        <v>2.019156308278941E-2</v>
      </c>
      <c r="O9" s="67">
        <f t="shared" si="9"/>
        <v>1.0672314267556426E-3</v>
      </c>
      <c r="P9" s="67">
        <f t="shared" si="9"/>
        <v>2.1338688637393279E-2</v>
      </c>
    </row>
    <row r="10" spans="1:16" x14ac:dyDescent="0.35">
      <c r="A10" s="28" t="s">
        <v>78</v>
      </c>
      <c r="B10" s="29">
        <v>566.8185376490004</v>
      </c>
      <c r="C10" s="29">
        <v>36.731125149000043</v>
      </c>
      <c r="D10" s="29">
        <v>163.07354360299991</v>
      </c>
      <c r="E10" s="29">
        <v>3.6936396560000007</v>
      </c>
      <c r="F10" s="29">
        <v>0.11743123000000001</v>
      </c>
      <c r="G10" s="29">
        <v>0</v>
      </c>
      <c r="H10" s="29">
        <f t="shared" si="10"/>
        <v>770.43427728700021</v>
      </c>
      <c r="J10" s="67">
        <f t="shared" si="4"/>
        <v>1.7644187426882955E-2</v>
      </c>
      <c r="K10" s="67">
        <f t="shared" si="5"/>
        <v>6.9856179995498929E-4</v>
      </c>
      <c r="L10" s="67">
        <f t="shared" si="6"/>
        <v>1.7118236436631844E-2</v>
      </c>
      <c r="M10" s="67">
        <f t="shared" si="7"/>
        <v>1.2169953789899343E-3</v>
      </c>
      <c r="N10" s="67">
        <f t="shared" si="8"/>
        <v>3.0097745811665438E-4</v>
      </c>
      <c r="O10" s="67">
        <f t="shared" si="9"/>
        <v>0</v>
      </c>
      <c r="P10" s="67">
        <f t="shared" si="9"/>
        <v>7.2137907695782851E-3</v>
      </c>
    </row>
    <row r="11" spans="1:16" x14ac:dyDescent="0.35">
      <c r="A11" s="28" t="s">
        <v>79</v>
      </c>
      <c r="B11" s="29">
        <v>315.54970678599943</v>
      </c>
      <c r="C11" s="29">
        <v>494.48005440300801</v>
      </c>
      <c r="D11" s="29">
        <v>32.519458346999997</v>
      </c>
      <c r="E11" s="29">
        <v>8.9727302839999954</v>
      </c>
      <c r="F11" s="29">
        <v>3.666290439</v>
      </c>
      <c r="G11" s="29">
        <v>0</v>
      </c>
      <c r="H11" s="29">
        <f t="shared" si="10"/>
        <v>855.18824025900744</v>
      </c>
      <c r="J11" s="67">
        <f t="shared" si="4"/>
        <v>9.8225760084047486E-3</v>
      </c>
      <c r="K11" s="67">
        <f t="shared" si="5"/>
        <v>9.4041463593720065E-3</v>
      </c>
      <c r="L11" s="67">
        <f t="shared" si="6"/>
        <v>3.4136486181373829E-3</v>
      </c>
      <c r="M11" s="67">
        <f t="shared" si="7"/>
        <v>2.9563715764240306E-3</v>
      </c>
      <c r="N11" s="67">
        <f t="shared" si="8"/>
        <v>9.3967403479262943E-3</v>
      </c>
      <c r="O11" s="67">
        <f t="shared" si="9"/>
        <v>0</v>
      </c>
      <c r="P11" s="67">
        <f t="shared" si="9"/>
        <v>8.0073657360577293E-3</v>
      </c>
    </row>
    <row r="12" spans="1:16" x14ac:dyDescent="0.35">
      <c r="A12" s="28" t="s">
        <v>80</v>
      </c>
      <c r="B12" s="29">
        <v>0</v>
      </c>
      <c r="C12" s="29">
        <v>73.65532136700007</v>
      </c>
      <c r="D12" s="29">
        <v>0</v>
      </c>
      <c r="E12" s="29">
        <v>5.894581496999999</v>
      </c>
      <c r="F12" s="29">
        <v>1.137710486</v>
      </c>
      <c r="G12" s="29">
        <v>0</v>
      </c>
      <c r="H12" s="29">
        <f t="shared" si="10"/>
        <v>80.687613350000078</v>
      </c>
      <c r="J12" s="67">
        <f t="shared" si="4"/>
        <v>0</v>
      </c>
      <c r="K12" s="67">
        <f t="shared" si="5"/>
        <v>1.400795474183711E-3</v>
      </c>
      <c r="L12" s="67">
        <f t="shared" si="6"/>
        <v>0</v>
      </c>
      <c r="M12" s="67">
        <f t="shared" si="7"/>
        <v>1.9421706260045002E-3</v>
      </c>
      <c r="N12" s="67">
        <f t="shared" si="8"/>
        <v>2.9159637529892471E-3</v>
      </c>
      <c r="O12" s="67">
        <f t="shared" si="9"/>
        <v>0</v>
      </c>
      <c r="P12" s="67">
        <f t="shared" si="9"/>
        <v>7.5550060214507218E-4</v>
      </c>
    </row>
    <row r="13" spans="1:16" x14ac:dyDescent="0.35">
      <c r="A13" s="28" t="s">
        <v>81</v>
      </c>
      <c r="B13" s="29">
        <v>0</v>
      </c>
      <c r="C13" s="29">
        <v>68.658282133000043</v>
      </c>
      <c r="D13" s="29">
        <v>0</v>
      </c>
      <c r="E13" s="29"/>
      <c r="F13" s="29"/>
      <c r="G13" s="29">
        <v>0</v>
      </c>
      <c r="H13" s="29">
        <f t="shared" si="10"/>
        <v>68.658282133000043</v>
      </c>
      <c r="J13" s="67">
        <f t="shared" si="4"/>
        <v>0</v>
      </c>
      <c r="K13" s="67">
        <f t="shared" si="5"/>
        <v>1.305760522011989E-3</v>
      </c>
      <c r="L13" s="67">
        <f t="shared" si="6"/>
        <v>0</v>
      </c>
      <c r="M13" s="67">
        <f t="shared" si="7"/>
        <v>0</v>
      </c>
      <c r="N13" s="67">
        <f t="shared" si="8"/>
        <v>0</v>
      </c>
      <c r="O13" s="67">
        <f t="shared" si="9"/>
        <v>0</v>
      </c>
      <c r="P13" s="67">
        <f t="shared" si="9"/>
        <v>6.4286662277051644E-4</v>
      </c>
    </row>
    <row r="14" spans="1:16" x14ac:dyDescent="0.35">
      <c r="A14" s="28" t="s">
        <v>176</v>
      </c>
      <c r="B14" s="29">
        <v>0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J14" s="67">
        <f t="shared" si="4"/>
        <v>0</v>
      </c>
      <c r="K14" s="67">
        <f t="shared" si="5"/>
        <v>0</v>
      </c>
      <c r="L14" s="67">
        <f t="shared" si="6"/>
        <v>0</v>
      </c>
      <c r="M14" s="67">
        <f t="shared" si="7"/>
        <v>0</v>
      </c>
      <c r="N14" s="67">
        <f t="shared" si="8"/>
        <v>0</v>
      </c>
      <c r="O14" s="67">
        <f>G14/G$3</f>
        <v>0</v>
      </c>
      <c r="P14" s="67">
        <f t="shared" si="9"/>
        <v>0</v>
      </c>
    </row>
    <row r="15" spans="1:16" x14ac:dyDescent="0.35">
      <c r="A15" s="1" t="s">
        <v>82</v>
      </c>
      <c r="B15" s="26">
        <f t="shared" ref="B15:H15" si="11">SUM(B16:B23)</f>
        <v>5739.0045047970025</v>
      </c>
      <c r="C15" s="26">
        <f t="shared" si="11"/>
        <v>13617.846935725553</v>
      </c>
      <c r="D15" s="26">
        <f t="shared" si="11"/>
        <v>4438.2547458409963</v>
      </c>
      <c r="E15" s="26">
        <f t="shared" si="11"/>
        <v>824.48765871900218</v>
      </c>
      <c r="F15" s="26">
        <f t="shared" si="11"/>
        <v>118.44078119100003</v>
      </c>
      <c r="G15" s="26">
        <f t="shared" si="11"/>
        <v>2654.7049530390009</v>
      </c>
      <c r="H15" s="26">
        <f t="shared" si="11"/>
        <v>27392.739579312558</v>
      </c>
      <c r="J15" s="27">
        <f t="shared" si="4"/>
        <v>0.17864636457791491</v>
      </c>
      <c r="K15" s="27">
        <f t="shared" si="5"/>
        <v>0.25898764680751835</v>
      </c>
      <c r="L15" s="27">
        <f t="shared" si="6"/>
        <v>0.46589466584640959</v>
      </c>
      <c r="M15" s="27">
        <f t="shared" si="7"/>
        <v>0.27165553874897413</v>
      </c>
      <c r="N15" s="27">
        <f t="shared" si="8"/>
        <v>0.30356494826987701</v>
      </c>
      <c r="O15" s="27">
        <f t="shared" si="9"/>
        <v>0.29036442539988089</v>
      </c>
      <c r="P15" s="27">
        <f t="shared" si="9"/>
        <v>0.25648585188415129</v>
      </c>
    </row>
    <row r="16" spans="1:16" x14ac:dyDescent="0.35">
      <c r="A16" s="28" t="s">
        <v>83</v>
      </c>
      <c r="B16" s="29">
        <v>1519.1021378180069</v>
      </c>
      <c r="C16" s="29">
        <v>4655.9037586510594</v>
      </c>
      <c r="D16" s="29">
        <v>1219.0555485630009</v>
      </c>
      <c r="E16" s="29">
        <v>240.23197091300128</v>
      </c>
      <c r="F16" s="29">
        <v>36.629724012000025</v>
      </c>
      <c r="G16" s="29">
        <v>999.17048529700105</v>
      </c>
      <c r="H16" s="29">
        <f t="shared" ref="H16:H23" si="12">SUM(B16:G16)</f>
        <v>8670.0936252540705</v>
      </c>
      <c r="J16" s="67">
        <f t="shared" si="4"/>
        <v>4.7287308124063725E-2</v>
      </c>
      <c r="K16" s="67">
        <f t="shared" si="5"/>
        <v>8.854715168312853E-2</v>
      </c>
      <c r="L16" s="67">
        <f t="shared" si="6"/>
        <v>0.12796730020470035</v>
      </c>
      <c r="M16" s="67">
        <f t="shared" si="7"/>
        <v>7.9152604399796059E-2</v>
      </c>
      <c r="N16" s="67">
        <f t="shared" si="8"/>
        <v>9.3882361826971794E-2</v>
      </c>
      <c r="O16" s="67">
        <f t="shared" si="9"/>
        <v>0.10928655687618388</v>
      </c>
      <c r="P16" s="67">
        <f t="shared" si="9"/>
        <v>8.1180501970239474E-2</v>
      </c>
    </row>
    <row r="17" spans="1:16" x14ac:dyDescent="0.35">
      <c r="A17" s="28" t="s">
        <v>84</v>
      </c>
      <c r="B17" s="29">
        <v>2033.3083628640031</v>
      </c>
      <c r="C17" s="29">
        <v>4012.4150995087257</v>
      </c>
      <c r="D17" s="29">
        <v>1632.902063253995</v>
      </c>
      <c r="E17" s="29">
        <v>177.92562380199996</v>
      </c>
      <c r="F17" s="29">
        <v>18.795042014999996</v>
      </c>
      <c r="G17" s="29">
        <v>210.954948159</v>
      </c>
      <c r="H17" s="29">
        <f t="shared" si="12"/>
        <v>8086.3011396027241</v>
      </c>
      <c r="J17" s="67">
        <f t="shared" si="4"/>
        <v>6.3293755352153092E-2</v>
      </c>
      <c r="K17" s="67">
        <f t="shared" si="5"/>
        <v>7.6309122105825244E-2</v>
      </c>
      <c r="L17" s="67">
        <f t="shared" si="6"/>
        <v>0.17140980062771899</v>
      </c>
      <c r="M17" s="67">
        <f t="shared" si="7"/>
        <v>5.8623656376223229E-2</v>
      </c>
      <c r="N17" s="67">
        <f t="shared" si="8"/>
        <v>4.8171887247288644E-2</v>
      </c>
      <c r="O17" s="67">
        <f t="shared" si="9"/>
        <v>2.3073679897017842E-2</v>
      </c>
      <c r="P17" s="67">
        <f t="shared" si="9"/>
        <v>7.57142902913268E-2</v>
      </c>
    </row>
    <row r="18" spans="1:16" x14ac:dyDescent="0.35">
      <c r="A18" s="28" t="s">
        <v>85</v>
      </c>
      <c r="B18" s="29">
        <v>843.10810983699787</v>
      </c>
      <c r="C18" s="29">
        <v>2259.163531816921</v>
      </c>
      <c r="D18" s="29">
        <v>821.96077037099951</v>
      </c>
      <c r="E18" s="29">
        <v>271.3883522040008</v>
      </c>
      <c r="F18" s="29">
        <v>34.046706104999998</v>
      </c>
      <c r="G18" s="29">
        <v>975.97712331299999</v>
      </c>
      <c r="H18" s="29">
        <f t="shared" si="12"/>
        <v>5205.644593646919</v>
      </c>
      <c r="J18" s="67">
        <f t="shared" si="4"/>
        <v>2.6244655957778282E-2</v>
      </c>
      <c r="K18" s="67">
        <f t="shared" si="5"/>
        <v>4.2965341703442551E-2</v>
      </c>
      <c r="L18" s="67">
        <f t="shared" si="6"/>
        <v>8.6283271326348873E-2</v>
      </c>
      <c r="M18" s="67">
        <f t="shared" si="7"/>
        <v>8.9418135309288452E-2</v>
      </c>
      <c r="N18" s="67">
        <f t="shared" si="8"/>
        <v>8.7262060192400917E-2</v>
      </c>
      <c r="O18" s="67">
        <f t="shared" si="9"/>
        <v>0.10674972986726657</v>
      </c>
      <c r="P18" s="67">
        <f t="shared" si="9"/>
        <v>4.8741900544186603E-2</v>
      </c>
    </row>
    <row r="19" spans="1:16" x14ac:dyDescent="0.35">
      <c r="A19" s="28" t="s">
        <v>86</v>
      </c>
      <c r="B19" s="29">
        <v>1322.5657346109952</v>
      </c>
      <c r="C19" s="29">
        <v>2657.1559401148465</v>
      </c>
      <c r="D19" s="29">
        <v>759.74057659500158</v>
      </c>
      <c r="E19" s="29">
        <v>99.88580809000004</v>
      </c>
      <c r="F19" s="29">
        <v>24.888649537000013</v>
      </c>
      <c r="G19" s="29">
        <v>167.03105006999999</v>
      </c>
      <c r="H19" s="29">
        <f t="shared" si="12"/>
        <v>5031.2677590178428</v>
      </c>
      <c r="J19" s="67">
        <f t="shared" si="4"/>
        <v>4.116943281819762E-2</v>
      </c>
      <c r="K19" s="67">
        <f t="shared" si="5"/>
        <v>5.0534461679517896E-2</v>
      </c>
      <c r="L19" s="67">
        <f t="shared" si="6"/>
        <v>7.9751862462238143E-2</v>
      </c>
      <c r="M19" s="67">
        <f t="shared" si="7"/>
        <v>3.2910781287162308E-2</v>
      </c>
      <c r="N19" s="67">
        <f t="shared" si="8"/>
        <v>6.3789866406087289E-2</v>
      </c>
      <c r="O19" s="67">
        <f t="shared" si="9"/>
        <v>1.8269403092043637E-2</v>
      </c>
      <c r="P19" s="67">
        <f t="shared" si="9"/>
        <v>4.7109161662805141E-2</v>
      </c>
    </row>
    <row r="20" spans="1:16" x14ac:dyDescent="0.35">
      <c r="A20" s="28" t="s">
        <v>87</v>
      </c>
      <c r="B20" s="29">
        <v>4.2092610280000011</v>
      </c>
      <c r="C20" s="29">
        <v>0</v>
      </c>
      <c r="D20" s="29">
        <v>0.38781386699999998</v>
      </c>
      <c r="E20" s="29">
        <v>28.668338015999989</v>
      </c>
      <c r="F20" s="29">
        <v>3.2428628549999994</v>
      </c>
      <c r="G20" s="29">
        <v>288.35326479999998</v>
      </c>
      <c r="H20" s="29">
        <f t="shared" si="12"/>
        <v>324.86154056599997</v>
      </c>
      <c r="J20" s="67">
        <f t="shared" si="4"/>
        <v>1.3102780797316963E-4</v>
      </c>
      <c r="K20" s="67">
        <f t="shared" si="5"/>
        <v>0</v>
      </c>
      <c r="L20" s="67">
        <f t="shared" si="6"/>
        <v>4.0709788491947447E-5</v>
      </c>
      <c r="M20" s="67">
        <f t="shared" si="7"/>
        <v>9.4457603172304269E-3</v>
      </c>
      <c r="N20" s="67">
        <f t="shared" si="8"/>
        <v>8.3114910668892449E-3</v>
      </c>
      <c r="O20" s="67">
        <f t="shared" si="9"/>
        <v>3.1539297785233622E-2</v>
      </c>
      <c r="P20" s="67">
        <f t="shared" si="9"/>
        <v>3.041769105832507E-3</v>
      </c>
    </row>
    <row r="21" spans="1:16" x14ac:dyDescent="0.35">
      <c r="A21" s="28" t="s">
        <v>88</v>
      </c>
      <c r="B21" s="29">
        <v>16.710898638999986</v>
      </c>
      <c r="C21" s="29">
        <v>33.208605634000001</v>
      </c>
      <c r="D21" s="29">
        <v>4.2079731909999998</v>
      </c>
      <c r="E21" s="29">
        <v>6.3252893399999994</v>
      </c>
      <c r="F21" s="29">
        <v>0.83779666699999999</v>
      </c>
      <c r="G21" s="29">
        <v>13.218081400000001</v>
      </c>
      <c r="H21" s="29">
        <f t="shared" si="12"/>
        <v>74.508644870999987</v>
      </c>
      <c r="J21" s="67">
        <f t="shared" si="4"/>
        <v>5.2018451774903595E-4</v>
      </c>
      <c r="K21" s="67">
        <f t="shared" si="5"/>
        <v>6.3156963560409693E-4</v>
      </c>
      <c r="L21" s="67">
        <f t="shared" si="6"/>
        <v>4.4172143691137059E-4</v>
      </c>
      <c r="M21" s="67">
        <f t="shared" si="7"/>
        <v>2.0840819935019372E-3</v>
      </c>
      <c r="N21" s="67">
        <f t="shared" si="8"/>
        <v>2.147281530239146E-3</v>
      </c>
      <c r="O21" s="67">
        <f t="shared" ref="O21:P44" si="13">G21/G$3</f>
        <v>1.4457578821353361E-3</v>
      </c>
      <c r="P21" s="67">
        <f t="shared" si="13"/>
        <v>6.9764519890900677E-4</v>
      </c>
    </row>
    <row r="22" spans="1:16" x14ac:dyDescent="0.35">
      <c r="A22" s="28" t="s">
        <v>89</v>
      </c>
      <c r="B22" s="29">
        <v>0</v>
      </c>
      <c r="C22" s="29">
        <v>0</v>
      </c>
      <c r="D22" s="29">
        <v>0</v>
      </c>
      <c r="E22" s="29">
        <v>6.2276354000000006E-2</v>
      </c>
      <c r="F22" s="29">
        <v>0</v>
      </c>
      <c r="G22" s="29">
        <v>0</v>
      </c>
      <c r="H22" s="29">
        <f t="shared" si="12"/>
        <v>6.2276354000000006E-2</v>
      </c>
      <c r="J22" s="67">
        <f t="shared" si="4"/>
        <v>0</v>
      </c>
      <c r="K22" s="67">
        <f t="shared" si="5"/>
        <v>0</v>
      </c>
      <c r="L22" s="67">
        <f t="shared" si="6"/>
        <v>0</v>
      </c>
      <c r="M22" s="67">
        <f t="shared" si="7"/>
        <v>2.0519065771677785E-5</v>
      </c>
      <c r="N22" s="67">
        <f t="shared" si="8"/>
        <v>0</v>
      </c>
      <c r="O22" s="67">
        <f t="shared" si="13"/>
        <v>0</v>
      </c>
      <c r="P22" s="67">
        <f t="shared" si="13"/>
        <v>5.8311085175255876E-7</v>
      </c>
    </row>
    <row r="23" spans="1:16" x14ac:dyDescent="0.35">
      <c r="A23" s="28" t="s">
        <v>90</v>
      </c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f t="shared" si="12"/>
        <v>0</v>
      </c>
      <c r="J23" s="67">
        <f t="shared" si="4"/>
        <v>0</v>
      </c>
      <c r="K23" s="67">
        <f t="shared" si="5"/>
        <v>0</v>
      </c>
      <c r="L23" s="67">
        <f t="shared" si="6"/>
        <v>0</v>
      </c>
      <c r="M23" s="67">
        <f t="shared" si="7"/>
        <v>0</v>
      </c>
      <c r="N23" s="67">
        <f t="shared" si="8"/>
        <v>0</v>
      </c>
      <c r="O23" s="67">
        <f t="shared" si="13"/>
        <v>0</v>
      </c>
      <c r="P23" s="67">
        <f t="shared" si="13"/>
        <v>0</v>
      </c>
    </row>
    <row r="24" spans="1:16" x14ac:dyDescent="0.35">
      <c r="A24" s="1" t="s">
        <v>91</v>
      </c>
      <c r="B24" s="26">
        <f t="shared" ref="B24:H24" si="14">SUM(B25:B30)</f>
        <v>12857.734392345999</v>
      </c>
      <c r="C24" s="26">
        <f t="shared" si="14"/>
        <v>15990.457270492898</v>
      </c>
      <c r="D24" s="26">
        <f t="shared" si="14"/>
        <v>2470.7396594297552</v>
      </c>
      <c r="E24" s="26">
        <f t="shared" si="14"/>
        <v>932.53552067699979</v>
      </c>
      <c r="F24" s="26">
        <f t="shared" si="14"/>
        <v>71.771913531999957</v>
      </c>
      <c r="G24" s="26">
        <f t="shared" si="14"/>
        <v>797.79140561299994</v>
      </c>
      <c r="H24" s="26">
        <f t="shared" si="14"/>
        <v>33121.030162090654</v>
      </c>
      <c r="J24" s="27">
        <f t="shared" si="4"/>
        <v>0.40024145371920855</v>
      </c>
      <c r="K24" s="27">
        <f t="shared" si="5"/>
        <v>0.30411054841544816</v>
      </c>
      <c r="L24" s="27">
        <f t="shared" si="6"/>
        <v>0.25935970194188956</v>
      </c>
      <c r="M24" s="27">
        <f t="shared" si="7"/>
        <v>0.3072555866580941</v>
      </c>
      <c r="N24" s="27">
        <f t="shared" si="8"/>
        <v>0.18395215735226186</v>
      </c>
      <c r="O24" s="27">
        <f t="shared" si="13"/>
        <v>8.7260259493092823E-2</v>
      </c>
      <c r="P24" s="27">
        <f t="shared" si="13"/>
        <v>0.31012143242584289</v>
      </c>
    </row>
    <row r="25" spans="1:16" x14ac:dyDescent="0.35">
      <c r="A25" s="28" t="s">
        <v>92</v>
      </c>
      <c r="B25" s="29">
        <v>7300.2595611589932</v>
      </c>
      <c r="C25" s="29">
        <v>5117.3146459546997</v>
      </c>
      <c r="D25" s="29">
        <v>1547.8908815837556</v>
      </c>
      <c r="E25" s="29">
        <v>527.18359541399934</v>
      </c>
      <c r="F25" s="29">
        <v>53.34247484499997</v>
      </c>
      <c r="G25" s="29">
        <v>292.84212259399999</v>
      </c>
      <c r="H25" s="29">
        <f t="shared" ref="H25:H30" si="15">SUM(B25:G25)</f>
        <v>14838.833281550445</v>
      </c>
      <c r="J25" s="67">
        <f t="shared" si="4"/>
        <v>0.22724582808501367</v>
      </c>
      <c r="K25" s="67">
        <f t="shared" si="5"/>
        <v>9.7322380284107946E-2</v>
      </c>
      <c r="L25" s="67">
        <f t="shared" si="6"/>
        <v>0.16248596494330297</v>
      </c>
      <c r="M25" s="67">
        <f t="shared" si="7"/>
        <v>0.17369858980584224</v>
      </c>
      <c r="N25" s="67">
        <f t="shared" si="8"/>
        <v>0.13671731521929614</v>
      </c>
      <c r="O25" s="67">
        <f t="shared" si="13"/>
        <v>3.2030276872218225E-2</v>
      </c>
      <c r="P25" s="67">
        <f t="shared" si="13"/>
        <v>0.13894012988973467</v>
      </c>
    </row>
    <row r="26" spans="1:16" x14ac:dyDescent="0.35">
      <c r="A26" s="28" t="s">
        <v>93</v>
      </c>
      <c r="B26" s="29">
        <v>3053.3341181820028</v>
      </c>
      <c r="C26" s="29">
        <v>9000.0814729712165</v>
      </c>
      <c r="D26" s="29">
        <v>326.49356906100024</v>
      </c>
      <c r="E26" s="29">
        <v>315.75292463800042</v>
      </c>
      <c r="F26" s="29">
        <v>11.648756489999997</v>
      </c>
      <c r="G26" s="29">
        <v>195.118348583</v>
      </c>
      <c r="H26" s="29">
        <f t="shared" si="15"/>
        <v>12902.42918992522</v>
      </c>
      <c r="J26" s="67">
        <f t="shared" si="4"/>
        <v>9.5045584926618285E-2</v>
      </c>
      <c r="K26" s="67">
        <f t="shared" si="5"/>
        <v>0.17116581885244761</v>
      </c>
      <c r="L26" s="67">
        <f t="shared" si="6"/>
        <v>3.4272843937409689E-2</v>
      </c>
      <c r="M26" s="67">
        <f t="shared" si="7"/>
        <v>0.10403555462233305</v>
      </c>
      <c r="N26" s="67">
        <f t="shared" si="8"/>
        <v>2.9855883469670542E-2</v>
      </c>
      <c r="O26" s="67">
        <f t="shared" si="13"/>
        <v>2.1341515600978394E-2</v>
      </c>
      <c r="P26" s="67">
        <f t="shared" si="13"/>
        <v>0.12080903892694764</v>
      </c>
    </row>
    <row r="27" spans="1:16" x14ac:dyDescent="0.35">
      <c r="A27" s="28" t="s">
        <v>94</v>
      </c>
      <c r="B27" s="29">
        <v>2504.1407130050025</v>
      </c>
      <c r="C27" s="29">
        <v>1679.4150182599808</v>
      </c>
      <c r="D27" s="29">
        <v>595.05298058499909</v>
      </c>
      <c r="E27" s="29">
        <v>83.433592645999951</v>
      </c>
      <c r="F27" s="29">
        <v>6.3252682579999986</v>
      </c>
      <c r="G27" s="29">
        <v>297.564184248</v>
      </c>
      <c r="H27" s="29">
        <f t="shared" si="15"/>
        <v>5165.9317570019821</v>
      </c>
      <c r="J27" s="67">
        <f t="shared" si="4"/>
        <v>7.7950040707576537E-2</v>
      </c>
      <c r="K27" s="67">
        <f t="shared" si="5"/>
        <v>3.1939538287164927E-2</v>
      </c>
      <c r="L27" s="67">
        <f t="shared" si="6"/>
        <v>6.2464194920390056E-2</v>
      </c>
      <c r="M27" s="67">
        <f t="shared" si="7"/>
        <v>2.749003859587934E-2</v>
      </c>
      <c r="N27" s="67">
        <f t="shared" si="8"/>
        <v>1.621172802327624E-2</v>
      </c>
      <c r="O27" s="67">
        <f t="shared" si="13"/>
        <v>3.2546763164714464E-2</v>
      </c>
      <c r="P27" s="67">
        <f t="shared" si="13"/>
        <v>4.8370058191284253E-2</v>
      </c>
    </row>
    <row r="28" spans="1:16" x14ac:dyDescent="0.35">
      <c r="A28" s="28" t="s">
        <v>95</v>
      </c>
      <c r="B28" s="29">
        <v>0</v>
      </c>
      <c r="C28" s="29">
        <v>129.16173426799995</v>
      </c>
      <c r="D28" s="29">
        <v>0</v>
      </c>
      <c r="E28" s="29">
        <v>2.8842007910000005</v>
      </c>
      <c r="F28" s="29">
        <v>0.45541393899999999</v>
      </c>
      <c r="G28" s="29">
        <v>12.266750188</v>
      </c>
      <c r="H28" s="29">
        <f t="shared" si="15"/>
        <v>144.76809918599997</v>
      </c>
      <c r="J28" s="67">
        <f t="shared" si="4"/>
        <v>0</v>
      </c>
      <c r="K28" s="67">
        <f t="shared" si="5"/>
        <v>2.4564304308554072E-3</v>
      </c>
      <c r="L28" s="67">
        <f t="shared" si="6"/>
        <v>0</v>
      </c>
      <c r="M28" s="67">
        <f t="shared" si="7"/>
        <v>9.5029817784859558E-4</v>
      </c>
      <c r="N28" s="67">
        <f t="shared" si="8"/>
        <v>1.1672306400189547E-3</v>
      </c>
      <c r="O28" s="67">
        <f t="shared" si="13"/>
        <v>1.3417038551817449E-3</v>
      </c>
      <c r="P28" s="67">
        <f t="shared" si="13"/>
        <v>1.3555040428819476E-3</v>
      </c>
    </row>
    <row r="29" spans="1:16" x14ac:dyDescent="0.35">
      <c r="A29" s="28" t="s">
        <v>96</v>
      </c>
      <c r="B29" s="29">
        <v>0</v>
      </c>
      <c r="C29" s="29">
        <v>64.48439903900001</v>
      </c>
      <c r="D29" s="29">
        <v>1.3022282000000001</v>
      </c>
      <c r="E29" s="29">
        <v>3.2812071879999998</v>
      </c>
      <c r="F29" s="29">
        <v>0</v>
      </c>
      <c r="G29" s="29">
        <v>0</v>
      </c>
      <c r="H29" s="29">
        <f t="shared" si="15"/>
        <v>69.067834427000008</v>
      </c>
      <c r="J29" s="67">
        <f t="shared" si="4"/>
        <v>0</v>
      </c>
      <c r="K29" s="67">
        <f t="shared" si="5"/>
        <v>1.226380560872254E-3</v>
      </c>
      <c r="L29" s="67">
        <f t="shared" si="6"/>
        <v>1.3669814078682608E-4</v>
      </c>
      <c r="M29" s="67">
        <f t="shared" si="7"/>
        <v>1.0811054561908667E-3</v>
      </c>
      <c r="N29" s="67">
        <f t="shared" si="8"/>
        <v>0</v>
      </c>
      <c r="O29" s="67">
        <f t="shared" si="13"/>
        <v>0</v>
      </c>
      <c r="P29" s="67">
        <f t="shared" si="13"/>
        <v>6.4670137499431442E-4</v>
      </c>
    </row>
    <row r="30" spans="1:16" x14ac:dyDescent="0.35">
      <c r="A30" s="28" t="s">
        <v>97</v>
      </c>
      <c r="B30" s="29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f t="shared" si="15"/>
        <v>0</v>
      </c>
      <c r="J30" s="67">
        <f t="shared" si="4"/>
        <v>0</v>
      </c>
      <c r="K30" s="67">
        <f t="shared" si="5"/>
        <v>0</v>
      </c>
      <c r="L30" s="67">
        <f t="shared" si="6"/>
        <v>0</v>
      </c>
      <c r="M30" s="67">
        <f t="shared" si="7"/>
        <v>0</v>
      </c>
      <c r="N30" s="67">
        <f t="shared" si="8"/>
        <v>0</v>
      </c>
      <c r="O30" s="67">
        <f t="shared" si="13"/>
        <v>0</v>
      </c>
      <c r="P30" s="67">
        <f t="shared" si="13"/>
        <v>0</v>
      </c>
    </row>
    <row r="31" spans="1:16" x14ac:dyDescent="0.35">
      <c r="A31" s="1" t="s">
        <v>98</v>
      </c>
      <c r="B31" s="26">
        <f t="shared" ref="B31:H31" si="16">SUM(B32:B44)</f>
        <v>1219.3501735210029</v>
      </c>
      <c r="C31" s="26">
        <f t="shared" si="16"/>
        <v>10342.7374753896</v>
      </c>
      <c r="D31" s="26">
        <f t="shared" si="16"/>
        <v>188.26479083100003</v>
      </c>
      <c r="E31" s="26">
        <f t="shared" si="16"/>
        <v>386.13059036099918</v>
      </c>
      <c r="F31" s="26">
        <f t="shared" si="16"/>
        <v>67.964194308000003</v>
      </c>
      <c r="G31" s="26">
        <f t="shared" si="16"/>
        <v>4149.3071993739995</v>
      </c>
      <c r="H31" s="26">
        <f t="shared" si="16"/>
        <v>16353.754423784601</v>
      </c>
      <c r="J31" s="27">
        <f t="shared" si="4"/>
        <v>3.7956491489926435E-2</v>
      </c>
      <c r="K31" s="27">
        <f t="shared" si="5"/>
        <v>0.19670078926146842</v>
      </c>
      <c r="L31" s="27">
        <f t="shared" si="6"/>
        <v>1.9762624463376236E-2</v>
      </c>
      <c r="M31" s="27">
        <f t="shared" si="7"/>
        <v>0.1272238734476028</v>
      </c>
      <c r="N31" s="27">
        <f t="shared" si="8"/>
        <v>0.17419293356433571</v>
      </c>
      <c r="O31" s="27">
        <f t="shared" si="13"/>
        <v>0.45383996416422862</v>
      </c>
      <c r="P31" s="27">
        <f t="shared" si="13"/>
        <v>0.15312475857859653</v>
      </c>
    </row>
    <row r="32" spans="1:16" x14ac:dyDescent="0.35">
      <c r="A32" s="28" t="s">
        <v>99</v>
      </c>
      <c r="B32" s="29">
        <v>797.10359822200246</v>
      </c>
      <c r="C32" s="29">
        <v>4248.7482084897892</v>
      </c>
      <c r="D32" s="29">
        <v>85.517379759999983</v>
      </c>
      <c r="E32" s="29">
        <v>180.0820573789992</v>
      </c>
      <c r="F32" s="29">
        <v>17.629891859000001</v>
      </c>
      <c r="G32" s="29">
        <v>795.69725589999996</v>
      </c>
      <c r="H32" s="29">
        <f t="shared" ref="H32:H44" si="17">SUM(B32:G32)</f>
        <v>6124.7783916097906</v>
      </c>
      <c r="J32" s="67">
        <f t="shared" si="4"/>
        <v>2.4812606418989483E-2</v>
      </c>
      <c r="K32" s="67">
        <f t="shared" si="5"/>
        <v>8.0803764764580413E-2</v>
      </c>
      <c r="L32" s="67">
        <f t="shared" si="6"/>
        <v>8.9769725599191819E-3</v>
      </c>
      <c r="M32" s="67">
        <f t="shared" si="7"/>
        <v>5.9334166859844377E-2</v>
      </c>
      <c r="N32" s="67">
        <f t="shared" si="8"/>
        <v>4.5185595336038956E-2</v>
      </c>
      <c r="O32" s="67">
        <f t="shared" si="13"/>
        <v>8.7031207079030587E-2</v>
      </c>
      <c r="P32" s="67">
        <f t="shared" si="13"/>
        <v>5.734800635129108E-2</v>
      </c>
    </row>
    <row r="33" spans="1:16" x14ac:dyDescent="0.35">
      <c r="A33" s="28" t="s">
        <v>100</v>
      </c>
      <c r="B33" s="29">
        <v>0</v>
      </c>
      <c r="C33" s="29">
        <v>1010.104165503001</v>
      </c>
      <c r="D33" s="29">
        <v>52.537941717999999</v>
      </c>
      <c r="E33" s="29">
        <v>70.697465575999999</v>
      </c>
      <c r="F33" s="29">
        <v>17.466589422999999</v>
      </c>
      <c r="G33" s="29">
        <v>2196.8173324539998</v>
      </c>
      <c r="H33" s="29">
        <f t="shared" si="17"/>
        <v>3347.6234946740005</v>
      </c>
      <c r="J33" s="67">
        <f t="shared" si="4"/>
        <v>0</v>
      </c>
      <c r="K33" s="67">
        <f t="shared" si="5"/>
        <v>1.9210415720549153E-2</v>
      </c>
      <c r="L33" s="67">
        <f t="shared" si="6"/>
        <v>5.5150387264054227E-3</v>
      </c>
      <c r="M33" s="67">
        <f t="shared" si="7"/>
        <v>2.3293687778267652E-2</v>
      </c>
      <c r="N33" s="67">
        <f t="shared" si="8"/>
        <v>4.4767049502093946E-2</v>
      </c>
      <c r="O33" s="67">
        <f t="shared" si="13"/>
        <v>0.24028191973510568</v>
      </c>
      <c r="P33" s="67">
        <f t="shared" si="13"/>
        <v>3.1344731377919682E-2</v>
      </c>
    </row>
    <row r="34" spans="1:16" x14ac:dyDescent="0.35">
      <c r="A34" s="28" t="s">
        <v>101</v>
      </c>
      <c r="B34" s="29">
        <v>18.165336806000003</v>
      </c>
      <c r="C34" s="29">
        <v>2221.217737620851</v>
      </c>
      <c r="D34" s="29">
        <v>4.9764184689999977</v>
      </c>
      <c r="E34" s="29">
        <v>59.533356199000004</v>
      </c>
      <c r="F34" s="29">
        <v>12.321641486999999</v>
      </c>
      <c r="G34" s="29">
        <v>568.78864120000003</v>
      </c>
      <c r="H34" s="29">
        <f t="shared" si="17"/>
        <v>2885.0031317818512</v>
      </c>
      <c r="J34" s="67">
        <f t="shared" si="4"/>
        <v>5.6545893612956484E-4</v>
      </c>
      <c r="K34" s="67">
        <f t="shared" si="5"/>
        <v>4.2243679021267681E-2</v>
      </c>
      <c r="L34" s="67">
        <f t="shared" si="6"/>
        <v>5.2238705358210113E-4</v>
      </c>
      <c r="M34" s="67">
        <f t="shared" si="7"/>
        <v>1.9615291727836257E-2</v>
      </c>
      <c r="N34" s="67">
        <f t="shared" si="8"/>
        <v>3.1580494682564193E-2</v>
      </c>
      <c r="O34" s="67">
        <f t="shared" si="13"/>
        <v>6.2212558418950847E-2</v>
      </c>
      <c r="P34" s="67">
        <f t="shared" si="13"/>
        <v>2.7013088041122554E-2</v>
      </c>
    </row>
    <row r="35" spans="1:16" x14ac:dyDescent="0.35">
      <c r="A35" s="28" t="s">
        <v>102</v>
      </c>
      <c r="B35" s="29">
        <v>365.74281054700032</v>
      </c>
      <c r="C35" s="29">
        <v>235.7931870590003</v>
      </c>
      <c r="D35" s="29">
        <v>43.593380657000004</v>
      </c>
      <c r="E35" s="29">
        <v>30.473676752999985</v>
      </c>
      <c r="F35" s="29">
        <v>4.3924054570000006</v>
      </c>
      <c r="G35" s="29">
        <v>58.560209800000003</v>
      </c>
      <c r="H35" s="29">
        <f t="shared" si="17"/>
        <v>738.5556702730006</v>
      </c>
      <c r="J35" s="67">
        <f t="shared" si="4"/>
        <v>1.138500996472764E-2</v>
      </c>
      <c r="K35" s="67">
        <f t="shared" si="5"/>
        <v>4.4843742874983213E-3</v>
      </c>
      <c r="L35" s="67">
        <f t="shared" si="6"/>
        <v>4.5761058518194331E-3</v>
      </c>
      <c r="M35" s="67">
        <f t="shared" si="7"/>
        <v>1.0040590648573534E-2</v>
      </c>
      <c r="N35" s="67">
        <f t="shared" si="8"/>
        <v>1.12577806556704E-2</v>
      </c>
      <c r="O35" s="67">
        <f t="shared" si="13"/>
        <v>6.4051568707882943E-3</v>
      </c>
      <c r="P35" s="67">
        <f t="shared" si="13"/>
        <v>6.9153024912083213E-3</v>
      </c>
    </row>
    <row r="36" spans="1:16" x14ac:dyDescent="0.35">
      <c r="A36" s="28" t="s">
        <v>103</v>
      </c>
      <c r="B36" s="29">
        <v>38.338427946000031</v>
      </c>
      <c r="C36" s="29">
        <v>1958.3244126039547</v>
      </c>
      <c r="D36" s="29">
        <v>1.6396702269999999</v>
      </c>
      <c r="E36" s="29">
        <v>22.677662264999995</v>
      </c>
      <c r="F36" s="29">
        <v>1.4783105659999998</v>
      </c>
      <c r="G36" s="29">
        <v>238.09928289999999</v>
      </c>
      <c r="H36" s="29">
        <f t="shared" si="17"/>
        <v>2260.5577665079545</v>
      </c>
      <c r="J36" s="67">
        <f t="shared" si="4"/>
        <v>1.1934161700797451E-3</v>
      </c>
      <c r="K36" s="67">
        <f t="shared" si="5"/>
        <v>3.7243907476699173E-2</v>
      </c>
      <c r="L36" s="67">
        <f t="shared" si="6"/>
        <v>1.7212027165009407E-4</v>
      </c>
      <c r="M36" s="67">
        <f t="shared" si="7"/>
        <v>7.4719281665627099E-3</v>
      </c>
      <c r="N36" s="67">
        <f t="shared" si="8"/>
        <v>3.7889252838590932E-3</v>
      </c>
      <c r="O36" s="67">
        <f t="shared" si="13"/>
        <v>2.6042653586884873E-2</v>
      </c>
      <c r="P36" s="67">
        <f t="shared" si="13"/>
        <v>2.1166232125026382E-2</v>
      </c>
    </row>
    <row r="37" spans="1:16" x14ac:dyDescent="0.35">
      <c r="A37" s="28" t="s">
        <v>104</v>
      </c>
      <c r="B37" s="29">
        <v>0</v>
      </c>
      <c r="C37" s="29">
        <v>248.56005931300186</v>
      </c>
      <c r="D37" s="29">
        <v>0</v>
      </c>
      <c r="E37" s="29">
        <v>21.629077050999975</v>
      </c>
      <c r="F37" s="29">
        <v>14.675355516</v>
      </c>
      <c r="G37" s="29">
        <v>240.79996942</v>
      </c>
      <c r="H37" s="29">
        <f t="shared" si="17"/>
        <v>525.6644613000019</v>
      </c>
      <c r="J37" s="67">
        <f t="shared" si="4"/>
        <v>0</v>
      </c>
      <c r="K37" s="67">
        <f t="shared" si="5"/>
        <v>4.7271778832328106E-3</v>
      </c>
      <c r="L37" s="67">
        <f t="shared" si="6"/>
        <v>0</v>
      </c>
      <c r="M37" s="67">
        <f t="shared" si="7"/>
        <v>7.1264360561338422E-3</v>
      </c>
      <c r="N37" s="67">
        <f t="shared" si="8"/>
        <v>3.761308810410912E-2</v>
      </c>
      <c r="O37" s="67">
        <f t="shared" si="13"/>
        <v>2.6338047351328379E-2</v>
      </c>
      <c r="P37" s="67">
        <f t="shared" si="13"/>
        <v>4.9219427933223907E-3</v>
      </c>
    </row>
    <row r="38" spans="1:16" x14ac:dyDescent="0.35">
      <c r="A38" s="28" t="s">
        <v>105</v>
      </c>
      <c r="B38" s="29">
        <v>0</v>
      </c>
      <c r="C38" s="29">
        <v>419.9897048000023</v>
      </c>
      <c r="D38" s="29">
        <v>0</v>
      </c>
      <c r="E38" s="29">
        <v>0.40468852999999994</v>
      </c>
      <c r="F38" s="29">
        <v>0</v>
      </c>
      <c r="G38" s="29">
        <v>28.577088199999999</v>
      </c>
      <c r="H38" s="29">
        <f t="shared" si="17"/>
        <v>448.97148153000228</v>
      </c>
      <c r="J38" s="67">
        <f t="shared" si="4"/>
        <v>0</v>
      </c>
      <c r="K38" s="67">
        <f t="shared" si="5"/>
        <v>7.9874701076408858E-3</v>
      </c>
      <c r="L38" s="67">
        <f t="shared" si="6"/>
        <v>0</v>
      </c>
      <c r="M38" s="67">
        <f t="shared" si="7"/>
        <v>1.333384186895976E-4</v>
      </c>
      <c r="N38" s="67">
        <f t="shared" si="8"/>
        <v>0</v>
      </c>
      <c r="O38" s="67">
        <f t="shared" si="13"/>
        <v>3.125684376071909E-3</v>
      </c>
      <c r="P38" s="67">
        <f t="shared" si="13"/>
        <v>4.2038450582313766E-3</v>
      </c>
    </row>
    <row r="39" spans="1:16" x14ac:dyDescent="0.35">
      <c r="A39" s="28" t="s">
        <v>106</v>
      </c>
      <c r="B39" s="29">
        <v>0</v>
      </c>
      <c r="C39" s="29">
        <v>0</v>
      </c>
      <c r="D39" s="29">
        <v>0</v>
      </c>
      <c r="E39" s="29">
        <v>7.1309058000000008E-2</v>
      </c>
      <c r="F39" s="29">
        <v>0</v>
      </c>
      <c r="G39" s="29">
        <v>0</v>
      </c>
      <c r="H39" s="29">
        <f t="shared" si="17"/>
        <v>7.1309058000000008E-2</v>
      </c>
      <c r="J39" s="67">
        <f t="shared" si="4"/>
        <v>0</v>
      </c>
      <c r="K39" s="67">
        <f t="shared" si="5"/>
        <v>0</v>
      </c>
      <c r="L39" s="67">
        <f t="shared" si="6"/>
        <v>0</v>
      </c>
      <c r="M39" s="67">
        <f t="shared" si="7"/>
        <v>2.3495197731363432E-5</v>
      </c>
      <c r="N39" s="67">
        <f t="shared" si="8"/>
        <v>0</v>
      </c>
      <c r="O39" s="67">
        <f t="shared" si="13"/>
        <v>0</v>
      </c>
      <c r="P39" s="67">
        <f t="shared" si="13"/>
        <v>6.6768657567931194E-7</v>
      </c>
    </row>
    <row r="40" spans="1:16" x14ac:dyDescent="0.35">
      <c r="A40" s="28" t="s">
        <v>107</v>
      </c>
      <c r="B40" s="29">
        <v>0</v>
      </c>
      <c r="C40" s="29">
        <v>0</v>
      </c>
      <c r="D40" s="29">
        <v>0</v>
      </c>
      <c r="E40" s="29">
        <v>4.6575780999999997E-2</v>
      </c>
      <c r="F40" s="29">
        <v>0</v>
      </c>
      <c r="G40" s="29">
        <v>0</v>
      </c>
      <c r="H40" s="29">
        <f t="shared" si="17"/>
        <v>4.6575780999999997E-2</v>
      </c>
      <c r="J40" s="67">
        <f t="shared" si="4"/>
        <v>0</v>
      </c>
      <c r="K40" s="67">
        <f t="shared" si="5"/>
        <v>0</v>
      </c>
      <c r="L40" s="67">
        <f t="shared" si="6"/>
        <v>0</v>
      </c>
      <c r="M40" s="67">
        <f t="shared" si="7"/>
        <v>1.5345977282264476E-5</v>
      </c>
      <c r="N40" s="67">
        <f t="shared" si="8"/>
        <v>0</v>
      </c>
      <c r="O40" s="67">
        <f t="shared" si="13"/>
        <v>0</v>
      </c>
      <c r="P40" s="67">
        <f t="shared" si="13"/>
        <v>4.3610201281132547E-7</v>
      </c>
    </row>
    <row r="41" spans="1:16" x14ac:dyDescent="0.35">
      <c r="A41" s="28" t="s">
        <v>108</v>
      </c>
      <c r="B41" s="29">
        <v>0</v>
      </c>
      <c r="C41" s="29">
        <v>0</v>
      </c>
      <c r="D41" s="29">
        <v>0</v>
      </c>
      <c r="E41" s="29">
        <v>0.37434246699999996</v>
      </c>
      <c r="F41" s="29">
        <v>0</v>
      </c>
      <c r="G41" s="29">
        <v>0</v>
      </c>
      <c r="H41" s="29">
        <f t="shared" si="17"/>
        <v>0.37434246699999996</v>
      </c>
      <c r="J41" s="67">
        <f t="shared" si="4"/>
        <v>0</v>
      </c>
      <c r="K41" s="67">
        <f t="shared" si="5"/>
        <v>0</v>
      </c>
      <c r="L41" s="67">
        <f t="shared" si="6"/>
        <v>0</v>
      </c>
      <c r="M41" s="67">
        <f t="shared" si="7"/>
        <v>1.233398747380927E-4</v>
      </c>
      <c r="N41" s="67">
        <f t="shared" si="8"/>
        <v>0</v>
      </c>
      <c r="O41" s="67">
        <f t="shared" si="13"/>
        <v>0</v>
      </c>
      <c r="P41" s="67">
        <f t="shared" si="13"/>
        <v>3.5050728046719641E-6</v>
      </c>
    </row>
    <row r="42" spans="1:16" x14ac:dyDescent="0.35">
      <c r="A42" s="28" t="s">
        <v>109</v>
      </c>
      <c r="B42" s="29">
        <v>0</v>
      </c>
      <c r="C42" s="29">
        <v>0</v>
      </c>
      <c r="D42" s="29">
        <v>0</v>
      </c>
      <c r="E42" s="29">
        <v>0.14037930200000001</v>
      </c>
      <c r="F42" s="29">
        <v>0</v>
      </c>
      <c r="G42" s="29">
        <v>21.967419499999998</v>
      </c>
      <c r="H42" s="29">
        <f t="shared" si="17"/>
        <v>22.107798801999998</v>
      </c>
      <c r="J42" s="67">
        <f t="shared" si="4"/>
        <v>0</v>
      </c>
      <c r="K42" s="67">
        <f t="shared" si="5"/>
        <v>0</v>
      </c>
      <c r="L42" s="67">
        <f t="shared" si="6"/>
        <v>0</v>
      </c>
      <c r="M42" s="67">
        <f t="shared" si="7"/>
        <v>4.6252741943117265E-5</v>
      </c>
      <c r="N42" s="67">
        <f t="shared" si="8"/>
        <v>0</v>
      </c>
      <c r="O42" s="67">
        <f t="shared" si="13"/>
        <v>2.4027367460680397E-3</v>
      </c>
      <c r="P42" s="67">
        <f t="shared" si="13"/>
        <v>2.0700147908158555E-4</v>
      </c>
    </row>
    <row r="43" spans="1:16" x14ac:dyDescent="0.35">
      <c r="A43" s="28" t="s">
        <v>110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f t="shared" si="17"/>
        <v>0</v>
      </c>
      <c r="J43" s="67">
        <f t="shared" si="4"/>
        <v>0</v>
      </c>
      <c r="K43" s="67">
        <f t="shared" si="5"/>
        <v>0</v>
      </c>
      <c r="L43" s="67">
        <f t="shared" si="6"/>
        <v>0</v>
      </c>
      <c r="M43" s="67">
        <f t="shared" si="7"/>
        <v>0</v>
      </c>
      <c r="N43" s="67">
        <f t="shared" si="8"/>
        <v>0</v>
      </c>
      <c r="O43" s="67">
        <f t="shared" si="13"/>
        <v>0</v>
      </c>
      <c r="P43" s="67">
        <f t="shared" si="13"/>
        <v>0</v>
      </c>
    </row>
    <row r="44" spans="1:16" x14ac:dyDescent="0.35">
      <c r="A44" s="28" t="s">
        <v>111</v>
      </c>
      <c r="B44" s="29">
        <v>0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f t="shared" si="17"/>
        <v>0</v>
      </c>
      <c r="J44" s="67">
        <f t="shared" si="4"/>
        <v>0</v>
      </c>
      <c r="K44" s="67">
        <f t="shared" si="5"/>
        <v>0</v>
      </c>
      <c r="L44" s="67">
        <f t="shared" si="6"/>
        <v>0</v>
      </c>
      <c r="M44" s="67">
        <f t="shared" si="7"/>
        <v>0</v>
      </c>
      <c r="N44" s="67">
        <f t="shared" si="8"/>
        <v>0</v>
      </c>
      <c r="O44" s="67">
        <f t="shared" si="13"/>
        <v>0</v>
      </c>
      <c r="P44" s="67">
        <f t="shared" si="13"/>
        <v>0</v>
      </c>
    </row>
    <row r="48" spans="1:16" x14ac:dyDescent="0.35">
      <c r="B48" s="114"/>
      <c r="C48" s="114"/>
      <c r="D48" s="114"/>
      <c r="E48" s="114"/>
      <c r="F48" s="114"/>
      <c r="G48" s="114"/>
    </row>
  </sheetData>
  <pageMargins left="0.7" right="0.7" top="0.75" bottom="0.75" header="0.3" footer="0.3"/>
  <pageSetup paperSize="9" scale="72" fitToWidth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6D931-3E23-45F6-B4D7-30BE5E2A87A5}">
  <sheetPr>
    <pageSetUpPr fitToPage="1"/>
  </sheetPr>
  <dimension ref="A1:AL106"/>
  <sheetViews>
    <sheetView showGridLines="0" zoomScale="90" zoomScaleNormal="90" zoomScaleSheetLayoutView="100" workbookViewId="0">
      <pane xSplit="1" ySplit="3" topLeftCell="T4" activePane="bottomRight" state="frozen"/>
      <selection activeCell="A2" sqref="A2"/>
      <selection pane="topRight" activeCell="B2" sqref="B2"/>
      <selection pane="bottomLeft" activeCell="A5" sqref="A5"/>
      <selection pane="bottomRight" activeCell="AM1" sqref="AM1"/>
    </sheetView>
  </sheetViews>
  <sheetFormatPr defaultRowHeight="14.5" x14ac:dyDescent="0.35"/>
  <cols>
    <col min="1" max="1" width="37.54296875" customWidth="1"/>
    <col min="2" max="6" width="9.1796875" customWidth="1"/>
    <col min="7" max="8" width="8.453125" customWidth="1"/>
    <col min="9" max="9" width="9" bestFit="1" customWidth="1"/>
    <col min="10" max="10" width="0.81640625" customWidth="1"/>
    <col min="11" max="17" width="8.1796875" bestFit="1" customWidth="1"/>
    <col min="18" max="18" width="0.81640625" customWidth="1"/>
    <col min="19" max="38" width="7.7265625" customWidth="1"/>
  </cols>
  <sheetData>
    <row r="1" spans="1:38" ht="18.5" x14ac:dyDescent="0.45">
      <c r="A1" s="230" t="s">
        <v>197</v>
      </c>
    </row>
    <row r="2" spans="1:38" x14ac:dyDescent="0.35">
      <c r="A2" s="60" t="s">
        <v>198</v>
      </c>
      <c r="B2" s="16" t="s">
        <v>170</v>
      </c>
      <c r="C2" s="16" t="s">
        <v>170</v>
      </c>
      <c r="D2" s="16" t="s">
        <v>170</v>
      </c>
      <c r="E2" s="16" t="s">
        <v>170</v>
      </c>
      <c r="F2" s="16" t="s">
        <v>170</v>
      </c>
      <c r="G2" s="16" t="s">
        <v>283</v>
      </c>
      <c r="H2" s="16" t="s">
        <v>283</v>
      </c>
      <c r="I2" s="16" t="s">
        <v>283</v>
      </c>
      <c r="K2" s="291" t="s">
        <v>189</v>
      </c>
      <c r="L2" s="292"/>
      <c r="M2" s="292"/>
      <c r="N2" s="292"/>
      <c r="O2" s="292"/>
      <c r="P2" s="292"/>
      <c r="Q2" s="74"/>
      <c r="S2" s="291" t="s">
        <v>190</v>
      </c>
      <c r="T2" s="292"/>
      <c r="U2" s="292"/>
      <c r="V2" s="292"/>
      <c r="W2" s="292"/>
      <c r="X2" s="292"/>
      <c r="Y2" s="292"/>
      <c r="Z2" s="292"/>
      <c r="AA2" s="292"/>
      <c r="AB2" s="292"/>
      <c r="AC2" s="292"/>
      <c r="AD2" s="292"/>
      <c r="AE2" s="292"/>
      <c r="AF2" s="292"/>
      <c r="AG2" s="292"/>
      <c r="AH2" s="292"/>
      <c r="AI2" s="292"/>
      <c r="AJ2" s="292"/>
      <c r="AK2" s="292"/>
      <c r="AL2" s="292"/>
    </row>
    <row r="3" spans="1:38" x14ac:dyDescent="0.35">
      <c r="A3" s="60" t="s">
        <v>63</v>
      </c>
      <c r="B3" s="16" t="str">
        <f>AL3</f>
        <v>Q4FY26</v>
      </c>
      <c r="C3" s="16" t="str">
        <f>AK3</f>
        <v>Q3FY26</v>
      </c>
      <c r="D3" s="155" t="s">
        <v>171</v>
      </c>
      <c r="E3" s="16" t="str">
        <f>AH3</f>
        <v>Q4FY25</v>
      </c>
      <c r="F3" s="155" t="s">
        <v>172</v>
      </c>
      <c r="G3" s="16" t="s">
        <v>282</v>
      </c>
      <c r="H3" s="16" t="s">
        <v>268</v>
      </c>
      <c r="I3" s="16" t="s">
        <v>126</v>
      </c>
      <c r="J3" s="216"/>
      <c r="K3" s="73" t="s">
        <v>4</v>
      </c>
      <c r="L3" s="73" t="s">
        <v>5</v>
      </c>
      <c r="M3" s="73" t="s">
        <v>6</v>
      </c>
      <c r="N3" s="73" t="s">
        <v>122</v>
      </c>
      <c r="O3" s="73" t="s">
        <v>178</v>
      </c>
      <c r="P3" s="73" t="s">
        <v>268</v>
      </c>
      <c r="Q3" s="73" t="s">
        <v>282</v>
      </c>
      <c r="R3" s="216"/>
      <c r="S3" s="73" t="s">
        <v>55</v>
      </c>
      <c r="T3" s="73" t="s">
        <v>54</v>
      </c>
      <c r="U3" s="73" t="s">
        <v>53</v>
      </c>
      <c r="V3" s="73" t="s">
        <v>52</v>
      </c>
      <c r="W3" s="73" t="s">
        <v>35</v>
      </c>
      <c r="X3" s="73" t="s">
        <v>51</v>
      </c>
      <c r="Y3" s="73" t="s">
        <v>50</v>
      </c>
      <c r="Z3" s="73" t="s">
        <v>125</v>
      </c>
      <c r="AA3" s="73" t="s">
        <v>129</v>
      </c>
      <c r="AB3" s="73" t="s">
        <v>173</v>
      </c>
      <c r="AC3" s="73" t="s">
        <v>177</v>
      </c>
      <c r="AD3" s="73" t="s">
        <v>179</v>
      </c>
      <c r="AE3" s="73" t="s">
        <v>180</v>
      </c>
      <c r="AF3" s="73" t="s">
        <v>205</v>
      </c>
      <c r="AG3" s="73" t="s">
        <v>226</v>
      </c>
      <c r="AH3" s="73" t="s">
        <v>269</v>
      </c>
      <c r="AI3" s="73" t="s">
        <v>275</v>
      </c>
      <c r="AJ3" s="73" t="s">
        <v>276</v>
      </c>
      <c r="AK3" s="73" t="s">
        <v>277</v>
      </c>
      <c r="AL3" s="73" t="s">
        <v>280</v>
      </c>
    </row>
    <row r="4" spans="1:38" x14ac:dyDescent="0.35">
      <c r="A4" s="123"/>
      <c r="B4" s="124"/>
      <c r="C4" s="124"/>
      <c r="D4" s="156"/>
      <c r="E4" s="124"/>
      <c r="F4" s="156"/>
      <c r="G4" s="156"/>
      <c r="H4" s="156"/>
      <c r="I4" s="124"/>
      <c r="J4" s="125"/>
      <c r="K4" s="124"/>
      <c r="L4" s="124"/>
      <c r="M4" s="124"/>
      <c r="N4" s="124"/>
      <c r="O4" s="124"/>
      <c r="P4" s="124"/>
      <c r="Q4" s="124"/>
      <c r="R4" s="12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</row>
    <row r="5" spans="1:38" x14ac:dyDescent="0.35">
      <c r="A5" s="126" t="s">
        <v>133</v>
      </c>
      <c r="B5" s="208">
        <f>AL5</f>
        <v>1977.44</v>
      </c>
      <c r="C5" s="208">
        <f>AK5</f>
        <v>1722.2199999999998</v>
      </c>
      <c r="D5" s="172">
        <f t="shared" ref="D5:D9" si="0">B5/C5-1</f>
        <v>0.14819244928057995</v>
      </c>
      <c r="E5" s="208">
        <f>AH5</f>
        <v>1109.5</v>
      </c>
      <c r="F5" s="172">
        <f t="shared" ref="F5:F9" si="1">B5/E5-1</f>
        <v>0.78228030644434443</v>
      </c>
      <c r="G5" s="128">
        <v>6438.86</v>
      </c>
      <c r="H5" s="128">
        <v>3777.8</v>
      </c>
      <c r="I5" s="157">
        <f>G5/H5-1</f>
        <v>0.70439409179945978</v>
      </c>
      <c r="J5" s="125"/>
      <c r="K5" s="128">
        <v>2514.3707623370001</v>
      </c>
      <c r="L5" s="128">
        <v>3070.3909109989991</v>
      </c>
      <c r="M5" s="128">
        <v>3502.45</v>
      </c>
      <c r="N5" s="128">
        <v>3468.42</v>
      </c>
      <c r="O5" s="128">
        <v>4348.34</v>
      </c>
      <c r="P5" s="128">
        <v>3777.8</v>
      </c>
      <c r="Q5" s="128">
        <v>6438.86</v>
      </c>
      <c r="R5" s="125"/>
      <c r="S5" s="128">
        <v>757.62</v>
      </c>
      <c r="T5" s="128">
        <v>916.46</v>
      </c>
      <c r="U5" s="128">
        <v>1018.56</v>
      </c>
      <c r="V5" s="128">
        <v>857.64</v>
      </c>
      <c r="W5" s="128">
        <v>835.43</v>
      </c>
      <c r="X5" s="128">
        <v>839.96</v>
      </c>
      <c r="Y5" s="128">
        <v>887.36</v>
      </c>
      <c r="Z5" s="128">
        <v>905.67</v>
      </c>
      <c r="AA5" s="128">
        <v>975.99</v>
      </c>
      <c r="AB5" s="128">
        <v>1025.6400000000001</v>
      </c>
      <c r="AC5" s="128">
        <v>1137.49</v>
      </c>
      <c r="AD5" s="128">
        <v>1209.21</v>
      </c>
      <c r="AE5" s="128">
        <v>945.75</v>
      </c>
      <c r="AF5" s="128">
        <v>853.61999999999989</v>
      </c>
      <c r="AG5" s="128">
        <v>868.93000000000029</v>
      </c>
      <c r="AH5" s="128">
        <v>1109.5</v>
      </c>
      <c r="AI5" s="128">
        <v>1248.56</v>
      </c>
      <c r="AJ5" s="128">
        <v>1490.63</v>
      </c>
      <c r="AK5" s="128">
        <v>1722.2199999999998</v>
      </c>
      <c r="AL5" s="128">
        <v>1977.44</v>
      </c>
    </row>
    <row r="6" spans="1:38" x14ac:dyDescent="0.35">
      <c r="A6" s="126" t="s">
        <v>134</v>
      </c>
      <c r="B6" s="208">
        <f>AL6</f>
        <v>-984.91</v>
      </c>
      <c r="C6" s="208">
        <f>AK6</f>
        <v>-828.56</v>
      </c>
      <c r="D6" s="231">
        <f t="shared" si="0"/>
        <v>0.18870087863280882</v>
      </c>
      <c r="E6" s="208">
        <f>AH6</f>
        <v>-591.66999999999996</v>
      </c>
      <c r="F6" s="231">
        <f t="shared" si="1"/>
        <v>0.66462724153666741</v>
      </c>
      <c r="G6" s="128">
        <v>-3273.29</v>
      </c>
      <c r="H6" s="128">
        <v>-1848.72</v>
      </c>
      <c r="I6" s="158">
        <f>G6/H6-1</f>
        <v>0.77057098965770909</v>
      </c>
      <c r="J6" s="132"/>
      <c r="K6" s="128">
        <v>-1248.3559459559999</v>
      </c>
      <c r="L6" s="128">
        <v>-1554.9749111450003</v>
      </c>
      <c r="M6" s="128">
        <v>-1615.61</v>
      </c>
      <c r="N6" s="128">
        <v>-1455.96</v>
      </c>
      <c r="O6" s="128">
        <v>-1702.08</v>
      </c>
      <c r="P6" s="128">
        <v>-1848.72</v>
      </c>
      <c r="Q6" s="128">
        <v>-3273.29</v>
      </c>
      <c r="R6" s="132"/>
      <c r="S6" s="128">
        <v>-402.29</v>
      </c>
      <c r="T6" s="128">
        <v>-409.13</v>
      </c>
      <c r="U6" s="128">
        <v>-419.66</v>
      </c>
      <c r="V6" s="128">
        <v>-384.52</v>
      </c>
      <c r="W6" s="128">
        <v>-367.92</v>
      </c>
      <c r="X6" s="128">
        <v>-353.46</v>
      </c>
      <c r="Y6" s="128">
        <v>-364.99</v>
      </c>
      <c r="Z6" s="128">
        <v>-369.59</v>
      </c>
      <c r="AA6" s="128">
        <v>-387.8</v>
      </c>
      <c r="AB6" s="128">
        <v>-407.52000000000004</v>
      </c>
      <c r="AC6" s="128">
        <v>-434.06000000000006</v>
      </c>
      <c r="AD6" s="128">
        <v>-472.69</v>
      </c>
      <c r="AE6" s="128">
        <v>-429.76</v>
      </c>
      <c r="AF6" s="128">
        <v>-387.14</v>
      </c>
      <c r="AG6" s="128">
        <v>-432.52</v>
      </c>
      <c r="AH6" s="128">
        <v>-591.66999999999996</v>
      </c>
      <c r="AI6" s="128">
        <v>-701.42</v>
      </c>
      <c r="AJ6" s="128">
        <v>-758.4</v>
      </c>
      <c r="AK6" s="128">
        <v>-828.56</v>
      </c>
      <c r="AL6" s="128">
        <v>-984.91</v>
      </c>
    </row>
    <row r="7" spans="1:38" s="25" customFormat="1" x14ac:dyDescent="0.35">
      <c r="A7" s="130" t="s">
        <v>135</v>
      </c>
      <c r="B7" s="209">
        <f>AL7</f>
        <v>992.53000000000009</v>
      </c>
      <c r="C7" s="209">
        <f>AK7</f>
        <v>893.65999999999985</v>
      </c>
      <c r="D7" s="233">
        <f t="shared" si="0"/>
        <v>0.11063491708255957</v>
      </c>
      <c r="E7" s="209">
        <f>AH7</f>
        <v>517.83000000000004</v>
      </c>
      <c r="F7" s="233">
        <f t="shared" si="1"/>
        <v>0.916710117219937</v>
      </c>
      <c r="G7" s="131">
        <f t="shared" ref="G7" si="2">G5+G6</f>
        <v>3165.5699999999997</v>
      </c>
      <c r="H7" s="131">
        <f t="shared" ref="H7" si="3">H5+H6</f>
        <v>1929.0800000000002</v>
      </c>
      <c r="I7" s="223">
        <f>G7/H7-1</f>
        <v>0.64097393576212469</v>
      </c>
      <c r="J7" s="125"/>
      <c r="K7" s="131">
        <f t="shared" ref="K7:O7" si="4">K5+K6</f>
        <v>1266.0148163810002</v>
      </c>
      <c r="L7" s="131">
        <f t="shared" si="4"/>
        <v>1515.4159998539988</v>
      </c>
      <c r="M7" s="131">
        <f t="shared" si="4"/>
        <v>1886.84</v>
      </c>
      <c r="N7" s="131">
        <f t="shared" si="4"/>
        <v>2012.46</v>
      </c>
      <c r="O7" s="131">
        <f t="shared" si="4"/>
        <v>2646.26</v>
      </c>
      <c r="P7" s="131">
        <f t="shared" ref="P7:Q7" si="5">P5+P6</f>
        <v>1929.0800000000002</v>
      </c>
      <c r="Q7" s="131">
        <f t="shared" si="5"/>
        <v>3165.5699999999997</v>
      </c>
      <c r="R7" s="125"/>
      <c r="S7" s="131">
        <f t="shared" ref="S7:Y7" si="6">S5+S6</f>
        <v>355.33</v>
      </c>
      <c r="T7" s="131">
        <f t="shared" si="6"/>
        <v>507.33000000000004</v>
      </c>
      <c r="U7" s="131">
        <f t="shared" si="6"/>
        <v>598.89999999999986</v>
      </c>
      <c r="V7" s="131">
        <f t="shared" si="6"/>
        <v>473.12</v>
      </c>
      <c r="W7" s="131">
        <f t="shared" si="6"/>
        <v>467.50999999999993</v>
      </c>
      <c r="X7" s="131">
        <f t="shared" si="6"/>
        <v>486.50000000000006</v>
      </c>
      <c r="Y7" s="131">
        <f t="shared" si="6"/>
        <v>522.37</v>
      </c>
      <c r="Z7" s="131">
        <f t="shared" ref="Z7" si="7">Z5+Z6</f>
        <v>536.07999999999993</v>
      </c>
      <c r="AA7" s="131">
        <f t="shared" ref="AA7" si="8">AA5+AA6</f>
        <v>588.19000000000005</v>
      </c>
      <c r="AB7" s="131">
        <f t="shared" ref="AB7" si="9">AB5+AB6</f>
        <v>618.12000000000012</v>
      </c>
      <c r="AC7" s="131">
        <f t="shared" ref="AC7" si="10">AC5+AC6</f>
        <v>703.43</v>
      </c>
      <c r="AD7" s="131">
        <f t="shared" ref="AD7" si="11">AD5+AD6</f>
        <v>736.52</v>
      </c>
      <c r="AE7" s="131">
        <f t="shared" ref="AE7" si="12">AE5+AE6</f>
        <v>515.99</v>
      </c>
      <c r="AF7" s="131">
        <f t="shared" ref="AF7" si="13">AF5+AF6</f>
        <v>466.4799999999999</v>
      </c>
      <c r="AG7" s="131">
        <f t="shared" ref="AG7:AH7" si="14">AG5+AG6</f>
        <v>436.41000000000031</v>
      </c>
      <c r="AH7" s="131">
        <f t="shared" si="14"/>
        <v>517.83000000000004</v>
      </c>
      <c r="AI7" s="131">
        <f t="shared" ref="AI7:AJ7" si="15">AI5+AI6</f>
        <v>547.14</v>
      </c>
      <c r="AJ7" s="131">
        <f t="shared" si="15"/>
        <v>732.23000000000013</v>
      </c>
      <c r="AK7" s="131">
        <f t="shared" ref="AK7:AL7" si="16">AK5+AK6</f>
        <v>893.65999999999985</v>
      </c>
      <c r="AL7" s="131">
        <f t="shared" si="16"/>
        <v>992.53000000000009</v>
      </c>
    </row>
    <row r="8" spans="1:38" x14ac:dyDescent="0.35">
      <c r="A8" s="133" t="s">
        <v>136</v>
      </c>
      <c r="B8" s="210">
        <f>AL8</f>
        <v>593.53555041504899</v>
      </c>
      <c r="C8" s="210">
        <f>AK8</f>
        <v>561.92350067750886</v>
      </c>
      <c r="D8" s="234">
        <f t="shared" si="0"/>
        <v>5.6256856492788776E-2</v>
      </c>
      <c r="E8" s="210">
        <f>AH8</f>
        <v>389.7161164986457</v>
      </c>
      <c r="F8" s="234">
        <f t="shared" si="1"/>
        <v>0.52299462426032761</v>
      </c>
      <c r="G8" s="134">
        <v>2031.6758915784262</v>
      </c>
      <c r="H8" s="134">
        <v>1218.0706901510137</v>
      </c>
      <c r="I8" s="160">
        <f>G8/H8-1</f>
        <v>0.6679457998669549</v>
      </c>
      <c r="J8" s="125"/>
      <c r="K8" s="134">
        <f t="shared" ref="K8:O8" si="17">K7-K9</f>
        <v>975.38621919733635</v>
      </c>
      <c r="L8" s="134">
        <f t="shared" si="17"/>
        <v>1145.7478392195276</v>
      </c>
      <c r="M8" s="134">
        <f t="shared" si="17"/>
        <v>1390.2700395713625</v>
      </c>
      <c r="N8" s="134">
        <f t="shared" si="17"/>
        <v>1200.617832874012</v>
      </c>
      <c r="O8" s="134">
        <f t="shared" si="17"/>
        <v>1351.1837682859618</v>
      </c>
      <c r="P8" s="134">
        <v>1218.0706901510137</v>
      </c>
      <c r="Q8" s="134">
        <v>2031.6758915784262</v>
      </c>
      <c r="R8" s="125"/>
      <c r="S8" s="134">
        <f t="shared" ref="S8:Y8" si="18">S7-S9</f>
        <v>235.93103970405971</v>
      </c>
      <c r="T8" s="134">
        <f t="shared" si="18"/>
        <v>400.16890991926908</v>
      </c>
      <c r="U8" s="134">
        <f t="shared" si="18"/>
        <v>476.17949105996843</v>
      </c>
      <c r="V8" s="134">
        <f t="shared" si="18"/>
        <v>325.83059888806514</v>
      </c>
      <c r="W8" s="134">
        <f t="shared" si="18"/>
        <v>284.23623107165747</v>
      </c>
      <c r="X8" s="134">
        <f t="shared" si="18"/>
        <v>304.79441029026384</v>
      </c>
      <c r="Y8" s="134">
        <f t="shared" si="18"/>
        <v>310.20585953822456</v>
      </c>
      <c r="Z8" s="134">
        <f t="shared" ref="Z8" si="19">Z7-Z9</f>
        <v>301.38133197386588</v>
      </c>
      <c r="AA8" s="134">
        <f t="shared" ref="AA8" si="20">AA7-AA9</f>
        <v>326.97511996600764</v>
      </c>
      <c r="AB8" s="134">
        <f t="shared" ref="AB8" si="21">AB7-AB9</f>
        <v>312.55665314292776</v>
      </c>
      <c r="AC8" s="134">
        <v>354.38247228116506</v>
      </c>
      <c r="AD8" s="134">
        <v>357.27481819814807</v>
      </c>
      <c r="AE8" s="134">
        <f t="shared" ref="AE8" si="22">AE7-AE9</f>
        <v>240.85718695683045</v>
      </c>
      <c r="AF8" s="134">
        <v>285.09539937101215</v>
      </c>
      <c r="AG8" s="134">
        <v>310.03261996848852</v>
      </c>
      <c r="AH8" s="134">
        <v>389.7161164986457</v>
      </c>
      <c r="AI8" s="134">
        <v>378.0021879917615</v>
      </c>
      <c r="AJ8" s="134">
        <v>498.21167862623474</v>
      </c>
      <c r="AK8" s="134">
        <v>561.92350067750886</v>
      </c>
      <c r="AL8" s="134">
        <v>593.53555041504899</v>
      </c>
    </row>
    <row r="9" spans="1:38" x14ac:dyDescent="0.35">
      <c r="A9" s="133" t="s">
        <v>137</v>
      </c>
      <c r="B9" s="210">
        <f>AL9</f>
        <v>398.99360188278968</v>
      </c>
      <c r="C9" s="210">
        <f>AK9</f>
        <v>331.7425540756671</v>
      </c>
      <c r="D9" s="234">
        <f t="shared" si="0"/>
        <v>0.20272059457220948</v>
      </c>
      <c r="E9" s="210">
        <f>AH9</f>
        <v>128.1203886789171</v>
      </c>
      <c r="F9" s="234">
        <f t="shared" si="1"/>
        <v>2.114208487789627</v>
      </c>
      <c r="G9" s="134">
        <v>1133.8928358828773</v>
      </c>
      <c r="H9" s="134">
        <v>711.00969807906552</v>
      </c>
      <c r="I9" s="160">
        <f>G9/H9-1</f>
        <v>0.59476423309880988</v>
      </c>
      <c r="J9" s="125"/>
      <c r="K9" s="134">
        <v>290.62859718366383</v>
      </c>
      <c r="L9" s="134">
        <v>369.66816063447106</v>
      </c>
      <c r="M9" s="134">
        <v>496.56996042863739</v>
      </c>
      <c r="N9" s="134">
        <v>811.84216712598811</v>
      </c>
      <c r="O9" s="134">
        <v>1295.0762317140384</v>
      </c>
      <c r="P9" s="134">
        <v>711.00969807906552</v>
      </c>
      <c r="Q9" s="134">
        <v>1133.8928358828773</v>
      </c>
      <c r="R9" s="125"/>
      <c r="S9" s="134">
        <v>119.39896029594027</v>
      </c>
      <c r="T9" s="134">
        <v>107.16109008073097</v>
      </c>
      <c r="U9" s="134">
        <v>122.72050894003141</v>
      </c>
      <c r="V9" s="134">
        <v>147.28940111193486</v>
      </c>
      <c r="W9" s="134">
        <v>183.27376892834249</v>
      </c>
      <c r="X9" s="134">
        <v>181.70558970973619</v>
      </c>
      <c r="Y9" s="134">
        <v>212.16414046177547</v>
      </c>
      <c r="Z9" s="134">
        <v>234.69866802613404</v>
      </c>
      <c r="AA9" s="134">
        <v>261.21488003399242</v>
      </c>
      <c r="AB9" s="134">
        <v>305.56334685707236</v>
      </c>
      <c r="AC9" s="134">
        <v>349.04555449225779</v>
      </c>
      <c r="AD9" s="134">
        <v>379.25245033071565</v>
      </c>
      <c r="AE9" s="134">
        <v>275.13281304316956</v>
      </c>
      <c r="AF9" s="134">
        <v>181.38535639045912</v>
      </c>
      <c r="AG9" s="134">
        <v>126.37113996651971</v>
      </c>
      <c r="AH9" s="134">
        <v>128.1203886789171</v>
      </c>
      <c r="AI9" s="134">
        <v>169.13804448825294</v>
      </c>
      <c r="AJ9" s="134">
        <v>234.01863543616764</v>
      </c>
      <c r="AK9" s="134">
        <v>331.7425540756671</v>
      </c>
      <c r="AL9" s="134">
        <v>398.99360188278968</v>
      </c>
    </row>
    <row r="10" spans="1:38" x14ac:dyDescent="0.35">
      <c r="A10" s="30"/>
      <c r="B10" s="235"/>
      <c r="C10" s="235"/>
      <c r="D10" s="235"/>
      <c r="E10" s="235"/>
      <c r="F10" s="235"/>
      <c r="G10" s="135"/>
      <c r="H10" s="135"/>
      <c r="I10" s="161"/>
      <c r="J10" s="125"/>
      <c r="K10" s="135"/>
      <c r="L10" s="135"/>
      <c r="M10" s="135"/>
      <c r="N10" s="135"/>
      <c r="O10" s="135"/>
      <c r="P10" s="135"/>
      <c r="Q10" s="135"/>
      <c r="R10" s="12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</row>
    <row r="11" spans="1:38" ht="39" x14ac:dyDescent="0.35">
      <c r="A11" s="136" t="s">
        <v>138</v>
      </c>
      <c r="B11" s="208">
        <f>AL11</f>
        <v>141.2129516</v>
      </c>
      <c r="C11" s="208">
        <f>AK11</f>
        <v>192.61289659999994</v>
      </c>
      <c r="D11" s="172">
        <f>IFERROR(B11/C11-1,0)</f>
        <v>-0.26685619658554038</v>
      </c>
      <c r="E11" s="128">
        <f>AH11</f>
        <v>-2.46</v>
      </c>
      <c r="F11" s="172">
        <f t="shared" ref="F11" si="23">B11/E11-1</f>
        <v>-58.403638861788615</v>
      </c>
      <c r="G11" s="128">
        <v>735.41</v>
      </c>
      <c r="H11" s="128">
        <v>-379.12</v>
      </c>
      <c r="I11" s="157">
        <f>IFERROR(G11/H11-1,0)</f>
        <v>-2.9397815994935641</v>
      </c>
      <c r="J11" s="125"/>
      <c r="K11" s="128">
        <v>-311.08317237999995</v>
      </c>
      <c r="L11" s="128">
        <v>-503.53046036199999</v>
      </c>
      <c r="M11" s="128">
        <v>-410.42</v>
      </c>
      <c r="N11" s="128">
        <v>348.06</v>
      </c>
      <c r="O11" s="128">
        <v>-166.77</v>
      </c>
      <c r="P11" s="128">
        <v>-379.12</v>
      </c>
      <c r="Q11" s="128">
        <v>735.41</v>
      </c>
      <c r="R11" s="125"/>
      <c r="S11" s="128">
        <v>-136.02000000000001</v>
      </c>
      <c r="T11" s="128">
        <v>-95.57</v>
      </c>
      <c r="U11" s="128">
        <v>-215.14999999999998</v>
      </c>
      <c r="V11" s="128">
        <v>36.33</v>
      </c>
      <c r="W11" s="128">
        <v>-115.10999999999999</v>
      </c>
      <c r="X11" s="128">
        <v>83.99</v>
      </c>
      <c r="Y11" s="128">
        <v>81.59</v>
      </c>
      <c r="Z11" s="128">
        <v>24.72</v>
      </c>
      <c r="AA11" s="128">
        <v>-25.18</v>
      </c>
      <c r="AB11" s="128">
        <v>-23.67</v>
      </c>
      <c r="AC11" s="128">
        <v>-46.759999999999991</v>
      </c>
      <c r="AD11" s="128">
        <v>-71.17</v>
      </c>
      <c r="AE11" s="128">
        <v>-174.11</v>
      </c>
      <c r="AF11" s="128">
        <v>-116.80000000000001</v>
      </c>
      <c r="AG11" s="128">
        <v>-85.739999999999952</v>
      </c>
      <c r="AH11" s="128">
        <v>-2.46</v>
      </c>
      <c r="AI11" s="128">
        <v>172.77820242964302</v>
      </c>
      <c r="AJ11" s="128">
        <v>228.80831165289297</v>
      </c>
      <c r="AK11" s="128">
        <v>192.61289659999994</v>
      </c>
      <c r="AL11" s="128">
        <v>141.2129516</v>
      </c>
    </row>
    <row r="12" spans="1:38" x14ac:dyDescent="0.35">
      <c r="A12" s="126" t="s">
        <v>204</v>
      </c>
      <c r="B12" s="208">
        <f>AL12</f>
        <v>42.32</v>
      </c>
      <c r="C12" s="208">
        <f>AK12</f>
        <v>36.571480194000031</v>
      </c>
      <c r="D12" s="172">
        <f>IFERROR(B12/C12-1,0)</f>
        <v>0.1571858665688648</v>
      </c>
      <c r="E12" s="128">
        <f>AH12</f>
        <v>28.83</v>
      </c>
      <c r="F12" s="172">
        <f t="shared" ref="F12" si="24">B12/E12-1</f>
        <v>0.46791536593825889</v>
      </c>
      <c r="G12" s="129">
        <v>151.69</v>
      </c>
      <c r="H12" s="129">
        <v>159.47999999999999</v>
      </c>
      <c r="I12" s="157">
        <f>IFERROR(G12/H12-1,0)</f>
        <v>-4.8846250313518857E-2</v>
      </c>
      <c r="J12" s="125"/>
      <c r="K12" s="129">
        <v>48.078337235999996</v>
      </c>
      <c r="L12" s="129">
        <v>36.231008001999996</v>
      </c>
      <c r="M12" s="129">
        <v>50.15</v>
      </c>
      <c r="N12" s="129">
        <v>62.730000000000004</v>
      </c>
      <c r="O12" s="129">
        <v>124.4</v>
      </c>
      <c r="P12" s="129">
        <v>159.47999999999999</v>
      </c>
      <c r="Q12" s="129">
        <v>151.69</v>
      </c>
      <c r="R12" s="125"/>
      <c r="S12" s="129">
        <v>8.32</v>
      </c>
      <c r="T12" s="129">
        <v>16.059999999999999</v>
      </c>
      <c r="U12" s="129">
        <v>14.05</v>
      </c>
      <c r="V12" s="129">
        <v>11.72</v>
      </c>
      <c r="W12" s="129">
        <v>6.65</v>
      </c>
      <c r="X12" s="129">
        <v>5.48</v>
      </c>
      <c r="Y12" s="129">
        <v>15.28</v>
      </c>
      <c r="Z12" s="129">
        <v>34.919999999999995</v>
      </c>
      <c r="AA12" s="129">
        <v>27.15</v>
      </c>
      <c r="AB12" s="129">
        <v>31.39</v>
      </c>
      <c r="AC12" s="129">
        <v>21.290000000000006</v>
      </c>
      <c r="AD12" s="129">
        <v>44.56</v>
      </c>
      <c r="AE12" s="129">
        <v>41.79</v>
      </c>
      <c r="AF12" s="129">
        <v>47.01</v>
      </c>
      <c r="AG12" s="129">
        <v>41.850000000000009</v>
      </c>
      <c r="AH12" s="129">
        <v>28.83</v>
      </c>
      <c r="AI12" s="129">
        <v>42.57</v>
      </c>
      <c r="AJ12" s="129">
        <v>30.229999999999997</v>
      </c>
      <c r="AK12" s="129">
        <v>36.571480194000031</v>
      </c>
      <c r="AL12" s="129">
        <v>42.32</v>
      </c>
    </row>
    <row r="13" spans="1:38" x14ac:dyDescent="0.35">
      <c r="A13" s="126" t="s">
        <v>142</v>
      </c>
      <c r="B13" s="129">
        <f>AL13</f>
        <v>121.98</v>
      </c>
      <c r="C13" s="129">
        <f>AK13</f>
        <v>4.7000000000000058E-5</v>
      </c>
      <c r="D13" s="157"/>
      <c r="E13" s="129">
        <f>AH13</f>
        <v>1E-3</v>
      </c>
      <c r="F13" s="157"/>
      <c r="G13" s="129">
        <v>121.98</v>
      </c>
      <c r="H13" s="129">
        <v>2.19</v>
      </c>
      <c r="I13" s="157"/>
      <c r="J13" s="125"/>
      <c r="K13" s="129">
        <v>44.180750099999997</v>
      </c>
      <c r="L13" s="129">
        <v>70.187899099999996</v>
      </c>
      <c r="M13" s="129">
        <v>62.91</v>
      </c>
      <c r="N13" s="129">
        <v>87.58</v>
      </c>
      <c r="O13" s="129">
        <v>132.02000000000001</v>
      </c>
      <c r="P13" s="129">
        <v>2.19</v>
      </c>
      <c r="Q13" s="129">
        <v>121.98</v>
      </c>
      <c r="R13" s="125"/>
      <c r="S13" s="129">
        <v>0</v>
      </c>
      <c r="T13" s="129">
        <v>0</v>
      </c>
      <c r="U13" s="129">
        <v>0</v>
      </c>
      <c r="V13" s="129">
        <v>62.9</v>
      </c>
      <c r="W13" s="129">
        <v>0</v>
      </c>
      <c r="X13" s="129">
        <v>3.71</v>
      </c>
      <c r="Y13" s="129">
        <v>0</v>
      </c>
      <c r="Z13" s="129">
        <v>83.87</v>
      </c>
      <c r="AA13" s="129">
        <v>0.04</v>
      </c>
      <c r="AB13" s="129">
        <v>0</v>
      </c>
      <c r="AC13" s="129">
        <v>0</v>
      </c>
      <c r="AD13" s="129">
        <v>131.97999999999999</v>
      </c>
      <c r="AE13" s="129">
        <v>0</v>
      </c>
      <c r="AF13" s="129">
        <v>2.17</v>
      </c>
      <c r="AG13" s="129">
        <v>2.0000000000000018E-2</v>
      </c>
      <c r="AH13" s="129">
        <v>1E-3</v>
      </c>
      <c r="AI13" s="129">
        <v>0</v>
      </c>
      <c r="AJ13" s="129">
        <v>2.0097799999999999E-4</v>
      </c>
      <c r="AK13" s="129">
        <v>4.7000000000000058E-5</v>
      </c>
      <c r="AL13" s="129">
        <v>121.98</v>
      </c>
    </row>
    <row r="14" spans="1:38" x14ac:dyDescent="0.35"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</row>
    <row r="15" spans="1:38" x14ac:dyDescent="0.35">
      <c r="A15" s="141" t="s">
        <v>195</v>
      </c>
      <c r="B15" s="142">
        <f>AL15</f>
        <v>3.76</v>
      </c>
      <c r="C15" s="142">
        <f>AK15</f>
        <v>5.1300000000000008</v>
      </c>
      <c r="D15" s="164">
        <f t="shared" ref="D15" si="25">B15/C15-1</f>
        <v>-0.2670565302144251</v>
      </c>
      <c r="E15" s="142">
        <f>AH15</f>
        <v>2.35</v>
      </c>
      <c r="F15" s="164">
        <f t="shared" ref="F15" si="26">B15/E15-1</f>
        <v>0.59999999999999987</v>
      </c>
      <c r="G15" s="142">
        <v>19.170000000000002</v>
      </c>
      <c r="H15" s="142">
        <v>13.99</v>
      </c>
      <c r="I15" s="164">
        <f>G15/H15-1</f>
        <v>0.37026447462473211</v>
      </c>
      <c r="J15" s="125"/>
      <c r="K15" s="142">
        <v>21.579140439000003</v>
      </c>
      <c r="L15" s="142">
        <v>38.936354807000008</v>
      </c>
      <c r="M15" s="142">
        <v>26.94</v>
      </c>
      <c r="N15" s="142">
        <v>30.08</v>
      </c>
      <c r="O15" s="142">
        <v>44.67</v>
      </c>
      <c r="P15" s="142">
        <v>13.99</v>
      </c>
      <c r="Q15" s="142">
        <v>19.170000000000002</v>
      </c>
      <c r="R15" s="125"/>
      <c r="S15" s="142">
        <v>3.86</v>
      </c>
      <c r="T15" s="142">
        <v>6.0200000000000005</v>
      </c>
      <c r="U15" s="142">
        <v>7.42</v>
      </c>
      <c r="V15" s="142">
        <v>9.64</v>
      </c>
      <c r="W15" s="142">
        <v>5.56</v>
      </c>
      <c r="X15" s="142">
        <v>1.68</v>
      </c>
      <c r="Y15" s="142">
        <v>1.43</v>
      </c>
      <c r="Z15" s="142">
        <v>21.83</v>
      </c>
      <c r="AA15" s="142">
        <v>10.06</v>
      </c>
      <c r="AB15" s="142">
        <v>18.200000000000003</v>
      </c>
      <c r="AC15" s="142">
        <v>4.0399999999999991</v>
      </c>
      <c r="AD15" s="142">
        <v>12.370000000000001</v>
      </c>
      <c r="AE15" s="142">
        <v>3.15</v>
      </c>
      <c r="AF15" s="142">
        <v>4.5199999999999996</v>
      </c>
      <c r="AG15" s="142">
        <v>3.9700000000000006</v>
      </c>
      <c r="AH15" s="142">
        <v>2.35</v>
      </c>
      <c r="AI15" s="142">
        <v>6.39</v>
      </c>
      <c r="AJ15" s="142">
        <v>3.8899999999999997</v>
      </c>
      <c r="AK15" s="142">
        <v>5.1300000000000008</v>
      </c>
      <c r="AL15" s="142">
        <v>3.76</v>
      </c>
    </row>
    <row r="16" spans="1:38" x14ac:dyDescent="0.35"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</row>
    <row r="17" spans="1:38" x14ac:dyDescent="0.35">
      <c r="A17" s="121" t="s">
        <v>146</v>
      </c>
      <c r="B17" s="146">
        <f>AL17</f>
        <v>1301.8029516000001</v>
      </c>
      <c r="C17" s="146">
        <f>AK17</f>
        <v>1127.9744237939999</v>
      </c>
      <c r="D17" s="166">
        <f t="shared" ref="D17" si="27">B17/C17-1</f>
        <v>0.15410679900109714</v>
      </c>
      <c r="E17" s="146">
        <f>AH17</f>
        <v>546.55100000000004</v>
      </c>
      <c r="F17" s="166">
        <f t="shared" ref="F17" si="28">B17/E17-1</f>
        <v>1.3818508274616641</v>
      </c>
      <c r="G17" s="146">
        <f t="shared" ref="G17" si="29">G7+G11+G12+G13+G15</f>
        <v>4193.82</v>
      </c>
      <c r="H17" s="146">
        <f t="shared" ref="H17" si="30">H7+H11+H12+H13+H15</f>
        <v>1725.6200000000001</v>
      </c>
      <c r="I17" s="166">
        <f>G17/H17-1</f>
        <v>1.4303264913480369</v>
      </c>
      <c r="J17" s="125"/>
      <c r="K17" s="146">
        <f t="shared" ref="K17:P17" si="31">K7+K11+K12+K13+K15</f>
        <v>1068.7698717760002</v>
      </c>
      <c r="L17" s="146">
        <f t="shared" si="31"/>
        <v>1157.2408014009989</v>
      </c>
      <c r="M17" s="146">
        <f t="shared" si="31"/>
        <v>1616.42</v>
      </c>
      <c r="N17" s="146">
        <f t="shared" si="31"/>
        <v>2540.91</v>
      </c>
      <c r="O17" s="146">
        <f t="shared" si="31"/>
        <v>2780.5800000000004</v>
      </c>
      <c r="P17" s="146">
        <f t="shared" si="31"/>
        <v>1725.6200000000001</v>
      </c>
      <c r="Q17" s="146">
        <f t="shared" ref="Q17" si="32">Q7+Q11+Q12+Q13+Q15</f>
        <v>4193.82</v>
      </c>
      <c r="R17" s="125"/>
      <c r="S17" s="146">
        <f t="shared" ref="S17:AH17" si="33">S7+S11+S12+S13+S15</f>
        <v>231.48999999999998</v>
      </c>
      <c r="T17" s="146">
        <f t="shared" si="33"/>
        <v>433.84000000000003</v>
      </c>
      <c r="U17" s="146">
        <f t="shared" si="33"/>
        <v>405.21999999999991</v>
      </c>
      <c r="V17" s="146">
        <f t="shared" si="33"/>
        <v>593.70999999999992</v>
      </c>
      <c r="W17" s="146">
        <f t="shared" si="33"/>
        <v>364.60999999999996</v>
      </c>
      <c r="X17" s="146">
        <f t="shared" si="33"/>
        <v>581.36</v>
      </c>
      <c r="Y17" s="146">
        <f t="shared" si="33"/>
        <v>620.66999999999996</v>
      </c>
      <c r="Z17" s="146">
        <f t="shared" si="33"/>
        <v>701.42</v>
      </c>
      <c r="AA17" s="146">
        <f t="shared" si="33"/>
        <v>600.26</v>
      </c>
      <c r="AB17" s="146">
        <f t="shared" si="33"/>
        <v>644.04000000000019</v>
      </c>
      <c r="AC17" s="146">
        <f t="shared" si="33"/>
        <v>681.99999999999989</v>
      </c>
      <c r="AD17" s="146">
        <f t="shared" si="33"/>
        <v>854.2600000000001</v>
      </c>
      <c r="AE17" s="146">
        <f t="shared" si="33"/>
        <v>386.82</v>
      </c>
      <c r="AF17" s="146">
        <f t="shared" si="33"/>
        <v>403.37999999999988</v>
      </c>
      <c r="AG17" s="146">
        <f t="shared" si="33"/>
        <v>396.51000000000039</v>
      </c>
      <c r="AH17" s="146">
        <f t="shared" si="33"/>
        <v>546.55100000000004</v>
      </c>
      <c r="AI17" s="146">
        <f t="shared" ref="AI17:AJ17" si="34">AI7+AI11+AI12+AI13+AI15</f>
        <v>768.87820242964301</v>
      </c>
      <c r="AJ17" s="146">
        <f t="shared" si="34"/>
        <v>995.15851263089303</v>
      </c>
      <c r="AK17" s="146">
        <f t="shared" ref="AK17:AL17" si="35">AK7+AK11+AK12+AK13+AK15</f>
        <v>1127.9744237939999</v>
      </c>
      <c r="AL17" s="146">
        <f t="shared" si="35"/>
        <v>1301.8029516000001</v>
      </c>
    </row>
    <row r="18" spans="1:38" x14ac:dyDescent="0.35">
      <c r="B18" s="125"/>
      <c r="C18" s="125"/>
      <c r="D18" s="125"/>
      <c r="E18" s="125"/>
      <c r="F18" s="125"/>
      <c r="G18" s="147"/>
      <c r="H18" s="147"/>
      <c r="I18" s="125"/>
      <c r="J18" s="125"/>
      <c r="K18" s="147"/>
      <c r="L18" s="147"/>
      <c r="M18" s="147"/>
      <c r="N18" s="147"/>
      <c r="O18" s="147"/>
      <c r="P18" s="147"/>
      <c r="Q18" s="147"/>
      <c r="R18" s="125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</row>
    <row r="19" spans="1:38" x14ac:dyDescent="0.35">
      <c r="A19" s="126" t="s">
        <v>147</v>
      </c>
      <c r="B19" s="128">
        <f>AL19</f>
        <v>-271.83999999999997</v>
      </c>
      <c r="C19" s="128">
        <f>AK19</f>
        <v>-288.89999999999998</v>
      </c>
      <c r="D19" s="167">
        <f t="shared" ref="D19:D22" si="36">B19/C19-1</f>
        <v>-5.9051574939425366E-2</v>
      </c>
      <c r="E19" s="128">
        <f>AH19</f>
        <v>-191.42</v>
      </c>
      <c r="F19" s="167">
        <f t="shared" ref="F19:F22" si="37">B19/E19-1</f>
        <v>0.42012328910249708</v>
      </c>
      <c r="G19" s="128">
        <v>-1076.06</v>
      </c>
      <c r="H19" s="128">
        <v>-759.73</v>
      </c>
      <c r="I19" s="158">
        <f>G19/H19-1</f>
        <v>0.41637160570202569</v>
      </c>
      <c r="J19" s="125"/>
      <c r="K19" s="128">
        <v>-440.73916762099998</v>
      </c>
      <c r="L19" s="128">
        <v>-407.11303936000002</v>
      </c>
      <c r="M19" s="128">
        <v>-519.9</v>
      </c>
      <c r="N19" s="128">
        <v>-672.38</v>
      </c>
      <c r="O19" s="128">
        <v>-723.29</v>
      </c>
      <c r="P19" s="128">
        <v>-759.73</v>
      </c>
      <c r="Q19" s="128">
        <v>-1076.06</v>
      </c>
      <c r="R19" s="125"/>
      <c r="S19" s="128">
        <v>-109.03</v>
      </c>
      <c r="T19" s="128">
        <v>-131.44999999999999</v>
      </c>
      <c r="U19" s="128">
        <v>-132.80000000000001</v>
      </c>
      <c r="V19" s="128">
        <v>-146.63</v>
      </c>
      <c r="W19" s="128">
        <v>-162.84</v>
      </c>
      <c r="X19" s="128">
        <v>-168.57</v>
      </c>
      <c r="Y19" s="128">
        <v>-168.44</v>
      </c>
      <c r="Z19" s="128">
        <v>-172.55</v>
      </c>
      <c r="AA19" s="128">
        <v>-169.2</v>
      </c>
      <c r="AB19" s="128">
        <v>-189.2</v>
      </c>
      <c r="AC19" s="128">
        <v>-189.06000000000006</v>
      </c>
      <c r="AD19" s="128">
        <v>-175.82</v>
      </c>
      <c r="AE19" s="128">
        <v>-175.78</v>
      </c>
      <c r="AF19" s="128">
        <v>-195.98999999999998</v>
      </c>
      <c r="AG19" s="128">
        <v>-196.53999999999996</v>
      </c>
      <c r="AH19" s="128">
        <v>-191.42</v>
      </c>
      <c r="AI19" s="128">
        <v>-232.2</v>
      </c>
      <c r="AJ19" s="128">
        <v>-283.12</v>
      </c>
      <c r="AK19" s="128">
        <v>-288.89999999999998</v>
      </c>
      <c r="AL19" s="128">
        <v>-271.83999999999997</v>
      </c>
    </row>
    <row r="20" spans="1:38" x14ac:dyDescent="0.35">
      <c r="A20" s="126" t="s">
        <v>196</v>
      </c>
      <c r="B20" s="128">
        <f>AL20</f>
        <v>-51.75</v>
      </c>
      <c r="C20" s="128">
        <f>AK20</f>
        <v>-41.25</v>
      </c>
      <c r="D20" s="167">
        <f t="shared" si="36"/>
        <v>0.25454545454545463</v>
      </c>
      <c r="E20" s="128">
        <f>AH20</f>
        <v>-37.42</v>
      </c>
      <c r="F20" s="167">
        <f t="shared" si="37"/>
        <v>0.382950293960449</v>
      </c>
      <c r="G20" s="128">
        <v>-163.13999999999999</v>
      </c>
      <c r="H20" s="128">
        <v>-136.97999999999999</v>
      </c>
      <c r="I20" s="158">
        <f>G20/H20-1</f>
        <v>0.1909767849321069</v>
      </c>
      <c r="J20" s="125"/>
      <c r="K20" s="128">
        <v>-89.408880331000006</v>
      </c>
      <c r="L20" s="128">
        <v>-90.883472984999997</v>
      </c>
      <c r="M20" s="128">
        <v>-106.43</v>
      </c>
      <c r="N20" s="128">
        <v>-124.77</v>
      </c>
      <c r="O20" s="128">
        <v>-134.9</v>
      </c>
      <c r="P20" s="128">
        <v>-136.97999999999999</v>
      </c>
      <c r="Q20" s="128">
        <v>-163.13999999999999</v>
      </c>
      <c r="R20" s="125"/>
      <c r="S20" s="128">
        <v>-24.91</v>
      </c>
      <c r="T20" s="128">
        <v>-26.06</v>
      </c>
      <c r="U20" s="128">
        <v>-26.82</v>
      </c>
      <c r="V20" s="128">
        <v>-28.64</v>
      </c>
      <c r="W20" s="128">
        <v>-28.44</v>
      </c>
      <c r="X20" s="128">
        <v>-30.53</v>
      </c>
      <c r="Y20" s="128">
        <v>-31.66</v>
      </c>
      <c r="Z20" s="128">
        <v>-34.14</v>
      </c>
      <c r="AA20" s="128">
        <v>-32.46</v>
      </c>
      <c r="AB20" s="128">
        <v>-32.090000000000003</v>
      </c>
      <c r="AC20" s="128">
        <v>-32.710000000000008</v>
      </c>
      <c r="AD20" s="128">
        <v>-37.64</v>
      </c>
      <c r="AE20" s="128">
        <v>-33.46</v>
      </c>
      <c r="AF20" s="128">
        <v>-33.109999999999992</v>
      </c>
      <c r="AG20" s="128">
        <v>-33</v>
      </c>
      <c r="AH20" s="128">
        <v>-37.42</v>
      </c>
      <c r="AI20" s="128">
        <v>-34.46</v>
      </c>
      <c r="AJ20" s="128">
        <v>-35.69</v>
      </c>
      <c r="AK20" s="128">
        <v>-41.25</v>
      </c>
      <c r="AL20" s="128">
        <v>-51.75</v>
      </c>
    </row>
    <row r="21" spans="1:38" x14ac:dyDescent="0.35">
      <c r="A21" s="126" t="s">
        <v>149</v>
      </c>
      <c r="B21" s="128">
        <f>AL21</f>
        <v>-172.1</v>
      </c>
      <c r="C21" s="128">
        <f>AK21</f>
        <v>-199.19</v>
      </c>
      <c r="D21" s="167">
        <f t="shared" si="36"/>
        <v>-0.13600080325317543</v>
      </c>
      <c r="E21" s="128">
        <f>AH21</f>
        <v>-97.93</v>
      </c>
      <c r="F21" s="167">
        <f t="shared" si="37"/>
        <v>0.7573777187787194</v>
      </c>
      <c r="G21" s="128">
        <v>-722.69</v>
      </c>
      <c r="H21" s="128">
        <v>-463.38</v>
      </c>
      <c r="I21" s="158">
        <f>G21/H21-1</f>
        <v>0.55960550735897119</v>
      </c>
      <c r="J21" s="125"/>
      <c r="K21" s="128">
        <v>-279.84987173299999</v>
      </c>
      <c r="L21" s="128">
        <v>-242.07482825099999</v>
      </c>
      <c r="M21" s="128">
        <v>-380.39</v>
      </c>
      <c r="N21" s="128">
        <v>-507.33</v>
      </c>
      <c r="O21" s="128">
        <v>-572.41</v>
      </c>
      <c r="P21" s="128">
        <v>-463.38</v>
      </c>
      <c r="Q21" s="128">
        <v>-722.69</v>
      </c>
      <c r="R21" s="125"/>
      <c r="S21" s="128">
        <v>-62.65</v>
      </c>
      <c r="T21" s="128">
        <v>-93.2</v>
      </c>
      <c r="U21" s="128">
        <v>-106.5</v>
      </c>
      <c r="V21" s="128">
        <v>-118.04</v>
      </c>
      <c r="W21" s="128">
        <v>-122.32</v>
      </c>
      <c r="X21" s="128">
        <v>-128.80000000000001</v>
      </c>
      <c r="Y21" s="128">
        <v>-129.27000000000001</v>
      </c>
      <c r="Z21" s="128">
        <v>-126.94</v>
      </c>
      <c r="AA21" s="128">
        <v>-133.91999999999999</v>
      </c>
      <c r="AB21" s="128">
        <v>-134.61000000000001</v>
      </c>
      <c r="AC21" s="128">
        <v>-156.80000000000001</v>
      </c>
      <c r="AD21" s="128">
        <v>-147.08000000000001</v>
      </c>
      <c r="AE21" s="128">
        <v>-145.59</v>
      </c>
      <c r="AF21" s="128">
        <v>-104.57999999999998</v>
      </c>
      <c r="AG21" s="128">
        <v>-115.28</v>
      </c>
      <c r="AH21" s="128">
        <v>-97.93</v>
      </c>
      <c r="AI21" s="128">
        <v>-156.63</v>
      </c>
      <c r="AJ21" s="128">
        <v>-194.77</v>
      </c>
      <c r="AK21" s="128">
        <v>-199.19</v>
      </c>
      <c r="AL21" s="128">
        <v>-172.1</v>
      </c>
    </row>
    <row r="22" spans="1:38" x14ac:dyDescent="0.35">
      <c r="A22" s="148" t="s">
        <v>150</v>
      </c>
      <c r="B22" s="149">
        <f>AL22</f>
        <v>-495.68999999999994</v>
      </c>
      <c r="C22" s="149">
        <f>AK22</f>
        <v>-529.33999999999992</v>
      </c>
      <c r="D22" s="168">
        <f t="shared" si="36"/>
        <v>-6.3569728340952869E-2</v>
      </c>
      <c r="E22" s="149">
        <f>AH22</f>
        <v>-326.77</v>
      </c>
      <c r="F22" s="168">
        <f t="shared" si="37"/>
        <v>0.51693851944792968</v>
      </c>
      <c r="G22" s="149">
        <f>SUM(G19:G21)</f>
        <v>-1961.8899999999999</v>
      </c>
      <c r="H22" s="149">
        <f>SUM(H19:H21)</f>
        <v>-1360.0900000000001</v>
      </c>
      <c r="I22" s="168">
        <f>G22/H22-1</f>
        <v>0.44247071884948763</v>
      </c>
      <c r="J22" s="125"/>
      <c r="K22" s="149">
        <f t="shared" ref="K22:N22" si="38">SUM(K19:K21)</f>
        <v>-809.99791968499994</v>
      </c>
      <c r="L22" s="149">
        <f t="shared" si="38"/>
        <v>-740.07134059600003</v>
      </c>
      <c r="M22" s="149">
        <f t="shared" si="38"/>
        <v>-1006.7199999999999</v>
      </c>
      <c r="N22" s="149">
        <f t="shared" si="38"/>
        <v>-1304.48</v>
      </c>
      <c r="O22" s="149">
        <f>SUM(O19:O21)</f>
        <v>-1430.6</v>
      </c>
      <c r="P22" s="149">
        <f>SUM(P19:P21)</f>
        <v>-1360.0900000000001</v>
      </c>
      <c r="Q22" s="149">
        <f>SUM(Q19:Q21)</f>
        <v>-1961.8899999999999</v>
      </c>
      <c r="R22" s="125"/>
      <c r="S22" s="149">
        <f t="shared" ref="S22:Y22" si="39">SUM(S19:S21)</f>
        <v>-196.59</v>
      </c>
      <c r="T22" s="149">
        <f t="shared" si="39"/>
        <v>-250.70999999999998</v>
      </c>
      <c r="U22" s="149">
        <f t="shared" si="39"/>
        <v>-266.12</v>
      </c>
      <c r="V22" s="149">
        <f t="shared" si="39"/>
        <v>-293.31</v>
      </c>
      <c r="W22" s="149">
        <f t="shared" si="39"/>
        <v>-313.60000000000002</v>
      </c>
      <c r="X22" s="149">
        <f t="shared" si="39"/>
        <v>-327.9</v>
      </c>
      <c r="Y22" s="149">
        <f t="shared" si="39"/>
        <v>-329.37</v>
      </c>
      <c r="Z22" s="149">
        <f t="shared" ref="Z22" si="40">SUM(Z19:Z21)</f>
        <v>-333.63</v>
      </c>
      <c r="AA22" s="149">
        <f t="shared" ref="AA22" si="41">SUM(AA19:AA21)</f>
        <v>-335.58</v>
      </c>
      <c r="AB22" s="149">
        <f t="shared" ref="AB22" si="42">SUM(AB19:AB21)</f>
        <v>-355.9</v>
      </c>
      <c r="AC22" s="149">
        <f t="shared" ref="AC22" si="43">SUM(AC19:AC21)</f>
        <v>-378.57000000000005</v>
      </c>
      <c r="AD22" s="149">
        <f t="shared" ref="AD22" si="44">SUM(AD19:AD21)</f>
        <v>-360.53999999999996</v>
      </c>
      <c r="AE22" s="149">
        <f t="shared" ref="AE22" si="45">SUM(AE19:AE21)</f>
        <v>-354.83000000000004</v>
      </c>
      <c r="AF22" s="149">
        <f t="shared" ref="AF22" si="46">SUM(AF19:AF21)</f>
        <v>-333.67999999999995</v>
      </c>
      <c r="AG22" s="149">
        <f t="shared" ref="AG22:AH22" si="47">SUM(AG19:AG21)</f>
        <v>-344.81999999999994</v>
      </c>
      <c r="AH22" s="149">
        <f t="shared" si="47"/>
        <v>-326.77</v>
      </c>
      <c r="AI22" s="149">
        <f t="shared" ref="AI22:AJ22" si="48">SUM(AI19:AI21)</f>
        <v>-423.28999999999996</v>
      </c>
      <c r="AJ22" s="149">
        <f t="shared" si="48"/>
        <v>-513.58000000000004</v>
      </c>
      <c r="AK22" s="149">
        <f t="shared" ref="AK22:AL22" si="49">SUM(AK19:AK21)</f>
        <v>-529.33999999999992</v>
      </c>
      <c r="AL22" s="149">
        <f t="shared" si="49"/>
        <v>-495.68999999999994</v>
      </c>
    </row>
    <row r="23" spans="1:38" x14ac:dyDescent="0.35"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</row>
    <row r="24" spans="1:38" x14ac:dyDescent="0.35">
      <c r="A24" s="150" t="s">
        <v>151</v>
      </c>
      <c r="B24" s="151">
        <f>AL24</f>
        <v>806.1129516000002</v>
      </c>
      <c r="C24" s="151">
        <f>AK24</f>
        <v>598.63442379399999</v>
      </c>
      <c r="D24" s="169">
        <f t="shared" ref="D24:D37" si="50">B24/C24-1</f>
        <v>0.34658636316142921</v>
      </c>
      <c r="E24" s="151">
        <f>AH24</f>
        <v>219.78100000000006</v>
      </c>
      <c r="F24" s="169">
        <f t="shared" ref="F24:F37" si="51">B24/E24-1</f>
        <v>2.6678009090867727</v>
      </c>
      <c r="G24" s="151">
        <f>G17+G22</f>
        <v>2231.9299999999998</v>
      </c>
      <c r="H24" s="151">
        <f>H17+H22</f>
        <v>365.53</v>
      </c>
      <c r="I24" s="169">
        <f>G24/H24-1</f>
        <v>5.1060104505786121</v>
      </c>
      <c r="J24" s="125"/>
      <c r="K24" s="151">
        <f t="shared" ref="K24:L24" si="52">K17+K22</f>
        <v>258.77195209100023</v>
      </c>
      <c r="L24" s="151">
        <f t="shared" si="52"/>
        <v>417.16946080499883</v>
      </c>
      <c r="M24" s="151">
        <f>M17+M22</f>
        <v>609.70000000000016</v>
      </c>
      <c r="N24" s="151">
        <f>N17+N22</f>
        <v>1236.4299999999998</v>
      </c>
      <c r="O24" s="151">
        <f>O17+O22</f>
        <v>1349.9800000000005</v>
      </c>
      <c r="P24" s="151">
        <f>P17+P22</f>
        <v>365.53</v>
      </c>
      <c r="Q24" s="151">
        <f>Q17+Q22</f>
        <v>2231.9299999999998</v>
      </c>
      <c r="R24" s="125"/>
      <c r="S24" s="151">
        <f t="shared" ref="S24:Y24" si="53">S17+S22</f>
        <v>34.899999999999977</v>
      </c>
      <c r="T24" s="151">
        <f t="shared" si="53"/>
        <v>183.13000000000005</v>
      </c>
      <c r="U24" s="151">
        <f t="shared" si="53"/>
        <v>139.09999999999991</v>
      </c>
      <c r="V24" s="151">
        <f t="shared" si="53"/>
        <v>300.39999999999992</v>
      </c>
      <c r="W24" s="151">
        <f t="shared" si="53"/>
        <v>51.009999999999934</v>
      </c>
      <c r="X24" s="151">
        <f t="shared" si="53"/>
        <v>253.46000000000004</v>
      </c>
      <c r="Y24" s="151">
        <f t="shared" si="53"/>
        <v>291.29999999999995</v>
      </c>
      <c r="Z24" s="151">
        <f t="shared" ref="Z24:AG24" si="54">Z17+Z22</f>
        <v>367.78999999999996</v>
      </c>
      <c r="AA24" s="151">
        <f t="shared" si="54"/>
        <v>264.68</v>
      </c>
      <c r="AB24" s="151">
        <f t="shared" si="54"/>
        <v>288.14000000000021</v>
      </c>
      <c r="AC24" s="151">
        <f t="shared" si="54"/>
        <v>303.42999999999984</v>
      </c>
      <c r="AD24" s="151">
        <f t="shared" si="54"/>
        <v>493.72000000000014</v>
      </c>
      <c r="AE24" s="151">
        <f t="shared" si="54"/>
        <v>31.989999999999952</v>
      </c>
      <c r="AF24" s="151">
        <f t="shared" si="54"/>
        <v>69.699999999999932</v>
      </c>
      <c r="AG24" s="151">
        <f t="shared" si="54"/>
        <v>51.690000000000452</v>
      </c>
      <c r="AH24" s="151">
        <f t="shared" ref="AH24:AI24" si="55">AH17+AH22</f>
        <v>219.78100000000006</v>
      </c>
      <c r="AI24" s="151">
        <f t="shared" si="55"/>
        <v>345.58820242964305</v>
      </c>
      <c r="AJ24" s="151">
        <f t="shared" ref="AJ24:AK24" si="56">AJ17+AJ22</f>
        <v>481.57851263089299</v>
      </c>
      <c r="AK24" s="151">
        <f t="shared" si="56"/>
        <v>598.63442379399999</v>
      </c>
      <c r="AL24" s="151">
        <f t="shared" ref="AL24" si="57">AL17+AL22</f>
        <v>806.1129516000002</v>
      </c>
    </row>
    <row r="25" spans="1:38" x14ac:dyDescent="0.35">
      <c r="A25" s="126" t="s">
        <v>152</v>
      </c>
      <c r="B25" s="128">
        <f>AL25</f>
        <v>-143.01</v>
      </c>
      <c r="C25" s="128">
        <f>AK25</f>
        <v>-168.47</v>
      </c>
      <c r="D25" s="158">
        <f t="shared" si="50"/>
        <v>-0.1511248293464712</v>
      </c>
      <c r="E25" s="128">
        <f>AH25</f>
        <v>-154.56</v>
      </c>
      <c r="F25" s="158">
        <f t="shared" si="51"/>
        <v>-7.4728260869565299E-2</v>
      </c>
      <c r="G25" s="128">
        <v>-705.59</v>
      </c>
      <c r="H25" s="128">
        <v>-456.5</v>
      </c>
      <c r="I25" s="158">
        <f>G25/H25-1</f>
        <v>0.54565169769989064</v>
      </c>
      <c r="J25" s="125"/>
      <c r="K25" s="128">
        <v>67.627185010999995</v>
      </c>
      <c r="L25" s="128">
        <v>-198.06819416300002</v>
      </c>
      <c r="M25" s="128">
        <v>206.92999999999998</v>
      </c>
      <c r="N25" s="128">
        <v>-285.52999999999997</v>
      </c>
      <c r="O25" s="128">
        <v>-378.71</v>
      </c>
      <c r="P25" s="128">
        <v>-456.5</v>
      </c>
      <c r="Q25" s="128">
        <v>-705.59</v>
      </c>
      <c r="R25" s="125"/>
      <c r="S25" s="128">
        <v>99.75</v>
      </c>
      <c r="T25" s="128">
        <v>39.590000000000003</v>
      </c>
      <c r="U25" s="128">
        <v>124.39</v>
      </c>
      <c r="V25" s="128">
        <v>-54.83</v>
      </c>
      <c r="W25" s="128">
        <v>137.52000000000001</v>
      </c>
      <c r="X25" s="128">
        <v>-8.93</v>
      </c>
      <c r="Y25" s="128">
        <v>-79.459999999999994</v>
      </c>
      <c r="Z25" s="128">
        <v>-61.78</v>
      </c>
      <c r="AA25" s="128">
        <v>-72.98</v>
      </c>
      <c r="AB25" s="128">
        <v>-102.92</v>
      </c>
      <c r="AC25" s="128">
        <v>-94.71</v>
      </c>
      <c r="AD25" s="128">
        <v>-108.08999999999999</v>
      </c>
      <c r="AE25" s="128">
        <v>-87.38</v>
      </c>
      <c r="AF25" s="128">
        <v>-154.73000000000002</v>
      </c>
      <c r="AG25" s="128">
        <v>-59.829999999999984</v>
      </c>
      <c r="AH25" s="128">
        <v>-154.56</v>
      </c>
      <c r="AI25" s="128">
        <v>-182.5</v>
      </c>
      <c r="AJ25" s="128">
        <v>-211.6</v>
      </c>
      <c r="AK25" s="128">
        <v>-168.47</v>
      </c>
      <c r="AL25" s="128">
        <v>-143.01</v>
      </c>
    </row>
    <row r="26" spans="1:38" x14ac:dyDescent="0.35">
      <c r="A26" s="126"/>
      <c r="B26" s="128"/>
      <c r="C26" s="128"/>
      <c r="D26" s="158"/>
      <c r="E26" s="128"/>
      <c r="F26" s="158"/>
      <c r="G26" s="128"/>
      <c r="H26" s="128"/>
      <c r="I26" s="158"/>
      <c r="J26" s="125"/>
      <c r="K26" s="128"/>
      <c r="L26" s="128"/>
      <c r="M26" s="128"/>
      <c r="N26" s="128"/>
      <c r="O26" s="128"/>
      <c r="P26" s="128"/>
      <c r="Q26" s="128"/>
      <c r="R26" s="125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</row>
    <row r="27" spans="1:38" x14ac:dyDescent="0.35">
      <c r="A27" s="121" t="s">
        <v>153</v>
      </c>
      <c r="B27" s="146">
        <f t="shared" ref="B27:B35" si="58">AL27</f>
        <v>663.10295160000021</v>
      </c>
      <c r="C27" s="146">
        <f t="shared" ref="C27:C35" si="59">AK27</f>
        <v>430.16442379399996</v>
      </c>
      <c r="D27" s="166">
        <f t="shared" si="50"/>
        <v>0.54151044326611131</v>
      </c>
      <c r="E27" s="222">
        <f t="shared" ref="E27:E35" si="60">AH27</f>
        <v>65.22100000000006</v>
      </c>
      <c r="F27" s="166">
        <f t="shared" si="51"/>
        <v>9.1670160163137577</v>
      </c>
      <c r="G27" s="146">
        <f>G24+G25</f>
        <v>1526.3399999999997</v>
      </c>
      <c r="H27" s="146">
        <f>H24+H25</f>
        <v>-90.970000000000027</v>
      </c>
      <c r="I27" s="166">
        <f>G27/H27-1</f>
        <v>-17.778498406067925</v>
      </c>
      <c r="J27" s="125"/>
      <c r="K27" s="146">
        <f t="shared" ref="K27:L27" si="61">K24+K25</f>
        <v>326.39913710200022</v>
      </c>
      <c r="L27" s="146">
        <f t="shared" si="61"/>
        <v>219.10126664199882</v>
      </c>
      <c r="M27" s="146">
        <f>M24+M25</f>
        <v>816.63000000000011</v>
      </c>
      <c r="N27" s="146">
        <f>N24+N25</f>
        <v>950.89999999999986</v>
      </c>
      <c r="O27" s="146">
        <f>O24+O25</f>
        <v>971.27000000000044</v>
      </c>
      <c r="P27" s="146">
        <f>P24+P25</f>
        <v>-90.970000000000027</v>
      </c>
      <c r="Q27" s="146">
        <f>Q24+Q25</f>
        <v>1526.3399999999997</v>
      </c>
      <c r="R27" s="125"/>
      <c r="S27" s="146">
        <f t="shared" ref="S27:Y27" si="62">S24+S25</f>
        <v>134.64999999999998</v>
      </c>
      <c r="T27" s="146">
        <f t="shared" si="62"/>
        <v>222.72000000000006</v>
      </c>
      <c r="U27" s="146">
        <f t="shared" si="62"/>
        <v>263.4899999999999</v>
      </c>
      <c r="V27" s="146">
        <f t="shared" si="62"/>
        <v>245.56999999999994</v>
      </c>
      <c r="W27" s="146">
        <f t="shared" si="62"/>
        <v>188.52999999999994</v>
      </c>
      <c r="X27" s="146">
        <f t="shared" si="62"/>
        <v>244.53000000000003</v>
      </c>
      <c r="Y27" s="146">
        <f t="shared" si="62"/>
        <v>211.83999999999997</v>
      </c>
      <c r="Z27" s="146">
        <f t="shared" ref="Z27:AG27" si="63">Z24+Z25</f>
        <v>306.01</v>
      </c>
      <c r="AA27" s="146">
        <f t="shared" si="63"/>
        <v>191.7</v>
      </c>
      <c r="AB27" s="146">
        <f t="shared" si="63"/>
        <v>185.2200000000002</v>
      </c>
      <c r="AC27" s="146">
        <f t="shared" si="63"/>
        <v>208.71999999999986</v>
      </c>
      <c r="AD27" s="146">
        <f t="shared" si="63"/>
        <v>385.63000000000017</v>
      </c>
      <c r="AE27" s="146">
        <f t="shared" si="63"/>
        <v>-55.390000000000043</v>
      </c>
      <c r="AF27" s="146">
        <f t="shared" si="63"/>
        <v>-85.030000000000086</v>
      </c>
      <c r="AG27" s="146">
        <f t="shared" si="63"/>
        <v>-8.1399999999995316</v>
      </c>
      <c r="AH27" s="146">
        <f t="shared" ref="AH27:AI27" si="64">AH24+AH25</f>
        <v>65.22100000000006</v>
      </c>
      <c r="AI27" s="146">
        <f t="shared" si="64"/>
        <v>163.08820242964305</v>
      </c>
      <c r="AJ27" s="146">
        <f t="shared" ref="AJ27:AK27" si="65">AJ24+AJ25</f>
        <v>269.97851263089296</v>
      </c>
      <c r="AK27" s="146">
        <f t="shared" si="65"/>
        <v>430.16442379399996</v>
      </c>
      <c r="AL27" s="146">
        <f t="shared" ref="AL27" si="66">AL24+AL25</f>
        <v>663.10295160000021</v>
      </c>
    </row>
    <row r="28" spans="1:38" x14ac:dyDescent="0.35">
      <c r="A28" s="126" t="s">
        <v>154</v>
      </c>
      <c r="B28" s="128">
        <f t="shared" si="58"/>
        <v>-21.8</v>
      </c>
      <c r="C28" s="128">
        <f t="shared" si="59"/>
        <v>-27.26</v>
      </c>
      <c r="D28" s="157">
        <f t="shared" si="50"/>
        <v>-0.20029347028613353</v>
      </c>
      <c r="E28" s="128">
        <f t="shared" si="60"/>
        <v>-15.022698778000105</v>
      </c>
      <c r="F28" s="157">
        <f t="shared" si="51"/>
        <v>0.4511373969585859</v>
      </c>
      <c r="G28" s="128">
        <v>-20.25</v>
      </c>
      <c r="H28" s="128">
        <v>126.7</v>
      </c>
      <c r="I28" s="157">
        <f>G28/H28-1</f>
        <v>-1.15982636148382</v>
      </c>
      <c r="J28" s="125"/>
      <c r="K28" s="128">
        <v>-94.369462171999984</v>
      </c>
      <c r="L28" s="128">
        <v>155.34348569600002</v>
      </c>
      <c r="M28" s="128">
        <v>150.74</v>
      </c>
      <c r="N28" s="128">
        <v>91.82</v>
      </c>
      <c r="O28" s="128">
        <v>-241.29</v>
      </c>
      <c r="P28" s="128">
        <v>126.7</v>
      </c>
      <c r="Q28" s="128">
        <v>-20.25</v>
      </c>
      <c r="R28" s="125"/>
      <c r="S28" s="128">
        <v>4.68</v>
      </c>
      <c r="T28" s="128">
        <v>21.49</v>
      </c>
      <c r="U28" s="128">
        <v>36.450000000000003</v>
      </c>
      <c r="V28" s="128">
        <v>38.340000000000003</v>
      </c>
      <c r="W28" s="128">
        <v>21.82</v>
      </c>
      <c r="X28" s="128">
        <v>48.34</v>
      </c>
      <c r="Y28" s="128">
        <v>0.62</v>
      </c>
      <c r="Z28" s="128">
        <v>21.04</v>
      </c>
      <c r="AA28" s="128">
        <v>9.07</v>
      </c>
      <c r="AB28" s="128">
        <v>-4.6399999999999997</v>
      </c>
      <c r="AC28" s="128">
        <v>-32.04</v>
      </c>
      <c r="AD28" s="128">
        <v>-213.67341996300001</v>
      </c>
      <c r="AE28" s="128">
        <v>24.27</v>
      </c>
      <c r="AF28" s="128">
        <v>80.709999999999994</v>
      </c>
      <c r="AG28" s="128">
        <v>29.11999999999999</v>
      </c>
      <c r="AH28" s="128">
        <v>-15.022698778000105</v>
      </c>
      <c r="AI28" s="128">
        <v>15.26</v>
      </c>
      <c r="AJ28" s="128">
        <v>13.549999999999999</v>
      </c>
      <c r="AK28" s="128">
        <v>-27.26</v>
      </c>
      <c r="AL28" s="128">
        <v>-21.8</v>
      </c>
    </row>
    <row r="29" spans="1:38" x14ac:dyDescent="0.35">
      <c r="A29" s="150" t="s">
        <v>155</v>
      </c>
      <c r="B29" s="151">
        <f t="shared" si="58"/>
        <v>641.30295160000026</v>
      </c>
      <c r="C29" s="151">
        <f t="shared" si="59"/>
        <v>402.90442379399997</v>
      </c>
      <c r="D29" s="169">
        <f t="shared" si="50"/>
        <v>0.59169995097370909</v>
      </c>
      <c r="E29" s="276">
        <f t="shared" si="60"/>
        <v>50.198301221999955</v>
      </c>
      <c r="F29" s="169">
        <f t="shared" si="51"/>
        <v>11.775391517012974</v>
      </c>
      <c r="G29" s="151">
        <f t="shared" ref="G29" si="67">G27+G28</f>
        <v>1506.0899999999997</v>
      </c>
      <c r="H29" s="151">
        <f t="shared" ref="H29" si="68">H27+H28</f>
        <v>35.729999999999976</v>
      </c>
      <c r="I29" s="169">
        <f>G29/H29-1</f>
        <v>41.151973131822018</v>
      </c>
      <c r="J29" s="125"/>
      <c r="K29" s="151">
        <f t="shared" ref="K29:L29" si="69">K27+K28</f>
        <v>232.02967493000023</v>
      </c>
      <c r="L29" s="151">
        <f t="shared" si="69"/>
        <v>374.44475233799881</v>
      </c>
      <c r="M29" s="151">
        <f>M27+M28</f>
        <v>967.37000000000012</v>
      </c>
      <c r="N29" s="151">
        <f>N27+N28</f>
        <v>1042.7199999999998</v>
      </c>
      <c r="O29" s="151">
        <f t="shared" ref="O29:P29" si="70">O27+O28</f>
        <v>729.98000000000047</v>
      </c>
      <c r="P29" s="151">
        <f t="shared" si="70"/>
        <v>35.729999999999976</v>
      </c>
      <c r="Q29" s="151">
        <f t="shared" ref="Q29" si="71">Q27+Q28</f>
        <v>1506.0899999999997</v>
      </c>
      <c r="R29" s="125"/>
      <c r="S29" s="151">
        <f t="shared" ref="S29:Y29" si="72">S27+S28</f>
        <v>139.32999999999998</v>
      </c>
      <c r="T29" s="151">
        <f t="shared" si="72"/>
        <v>244.21000000000006</v>
      </c>
      <c r="U29" s="151">
        <f t="shared" si="72"/>
        <v>299.93999999999988</v>
      </c>
      <c r="V29" s="151">
        <f t="shared" si="72"/>
        <v>283.90999999999997</v>
      </c>
      <c r="W29" s="151">
        <f t="shared" si="72"/>
        <v>210.34999999999994</v>
      </c>
      <c r="X29" s="151">
        <f t="shared" si="72"/>
        <v>292.87</v>
      </c>
      <c r="Y29" s="151">
        <f t="shared" si="72"/>
        <v>212.45999999999998</v>
      </c>
      <c r="Z29" s="151">
        <f t="shared" ref="Z29" si="73">Z27+Z28</f>
        <v>327.05</v>
      </c>
      <c r="AA29" s="151">
        <f t="shared" ref="AA29" si="74">AA27+AA28</f>
        <v>200.76999999999998</v>
      </c>
      <c r="AB29" s="151">
        <f t="shared" ref="AB29" si="75">AB27+AB28</f>
        <v>180.58000000000021</v>
      </c>
      <c r="AC29" s="151">
        <f t="shared" ref="AC29" si="76">AC27+AC28</f>
        <v>176.67999999999986</v>
      </c>
      <c r="AD29" s="151">
        <f t="shared" ref="AD29" si="77">AD27+AD28</f>
        <v>171.95658003700015</v>
      </c>
      <c r="AE29" s="151">
        <f t="shared" ref="AE29" si="78">AE27+AE28</f>
        <v>-31.120000000000044</v>
      </c>
      <c r="AF29" s="151">
        <f t="shared" ref="AF29" si="79">AF27+AF28</f>
        <v>-4.3200000000000927</v>
      </c>
      <c r="AG29" s="151">
        <f t="shared" ref="AG29:AH29" si="80">AG27+AG28</f>
        <v>20.980000000000459</v>
      </c>
      <c r="AH29" s="151">
        <f t="shared" si="80"/>
        <v>50.198301221999955</v>
      </c>
      <c r="AI29" s="151">
        <f t="shared" ref="AI29:AJ29" si="81">AI27+AI28</f>
        <v>178.34820242964304</v>
      </c>
      <c r="AJ29" s="151">
        <f t="shared" si="81"/>
        <v>283.52851263089298</v>
      </c>
      <c r="AK29" s="151">
        <f t="shared" ref="AK29:AL29" si="82">AK27+AK28</f>
        <v>402.90442379399997</v>
      </c>
      <c r="AL29" s="151">
        <f t="shared" si="82"/>
        <v>641.30295160000026</v>
      </c>
    </row>
    <row r="30" spans="1:38" x14ac:dyDescent="0.35">
      <c r="A30" s="126" t="s">
        <v>156</v>
      </c>
      <c r="B30" s="127">
        <f t="shared" si="58"/>
        <v>0</v>
      </c>
      <c r="C30" s="127">
        <f t="shared" si="59"/>
        <v>0</v>
      </c>
      <c r="D30" s="157"/>
      <c r="E30" s="128">
        <f t="shared" si="60"/>
        <v>0</v>
      </c>
      <c r="F30" s="157"/>
      <c r="G30" s="128"/>
      <c r="H30" s="128">
        <v>-586.5</v>
      </c>
      <c r="I30" s="157"/>
      <c r="J30" s="125"/>
      <c r="K30" s="127">
        <v>4.6061047329999996</v>
      </c>
      <c r="L30" s="127">
        <v>53.049644499999999</v>
      </c>
      <c r="M30" s="127">
        <v>0</v>
      </c>
      <c r="N30" s="127">
        <v>0</v>
      </c>
      <c r="O30" s="127">
        <v>0</v>
      </c>
      <c r="P30" s="128">
        <v>-586.5</v>
      </c>
      <c r="Q30" s="128"/>
      <c r="R30" s="125"/>
      <c r="S30" s="127">
        <v>0</v>
      </c>
      <c r="T30" s="127">
        <v>0</v>
      </c>
      <c r="U30" s="127">
        <v>0</v>
      </c>
      <c r="V30" s="127">
        <v>0</v>
      </c>
      <c r="W30" s="127">
        <v>0</v>
      </c>
      <c r="X30" s="127">
        <v>0</v>
      </c>
      <c r="Y30" s="127">
        <v>0</v>
      </c>
      <c r="Z30" s="127">
        <v>0</v>
      </c>
      <c r="AA30" s="127">
        <v>0</v>
      </c>
      <c r="AB30" s="127">
        <v>0</v>
      </c>
      <c r="AC30" s="127">
        <v>0</v>
      </c>
      <c r="AD30" s="127">
        <v>0</v>
      </c>
      <c r="AE30" s="127">
        <v>0</v>
      </c>
      <c r="AF30" s="127">
        <v>-586.5</v>
      </c>
      <c r="AG30" s="127">
        <v>0</v>
      </c>
      <c r="AH30" s="127">
        <v>0</v>
      </c>
      <c r="AI30" s="127"/>
      <c r="AJ30" s="127"/>
      <c r="AK30" s="127"/>
      <c r="AL30" s="127"/>
    </row>
    <row r="31" spans="1:38" x14ac:dyDescent="0.35">
      <c r="A31" s="150" t="s">
        <v>157</v>
      </c>
      <c r="B31" s="151">
        <f t="shared" si="58"/>
        <v>641.30295160000026</v>
      </c>
      <c r="C31" s="151">
        <f t="shared" si="59"/>
        <v>402.90442379399997</v>
      </c>
      <c r="D31" s="169">
        <f t="shared" si="50"/>
        <v>0.59169995097370909</v>
      </c>
      <c r="E31" s="276">
        <f t="shared" si="60"/>
        <v>50.198301221999955</v>
      </c>
      <c r="F31" s="169">
        <f t="shared" si="51"/>
        <v>11.775391517012974</v>
      </c>
      <c r="G31" s="151">
        <f t="shared" ref="G31" si="83">G29+G30</f>
        <v>1506.0899999999997</v>
      </c>
      <c r="H31" s="151">
        <f t="shared" ref="H31" si="84">H29+H30</f>
        <v>-550.77</v>
      </c>
      <c r="I31" s="169">
        <f>G31/H31-1</f>
        <v>-3.7345171305626663</v>
      </c>
      <c r="J31" s="125"/>
      <c r="K31" s="151">
        <f t="shared" ref="K31:O31" si="85">K29+K30</f>
        <v>236.63577966300022</v>
      </c>
      <c r="L31" s="151">
        <f t="shared" si="85"/>
        <v>427.49439683799881</v>
      </c>
      <c r="M31" s="151">
        <f t="shared" si="85"/>
        <v>967.37000000000012</v>
      </c>
      <c r="N31" s="151">
        <f t="shared" si="85"/>
        <v>1042.7199999999998</v>
      </c>
      <c r="O31" s="151">
        <f t="shared" si="85"/>
        <v>729.98000000000047</v>
      </c>
      <c r="P31" s="151">
        <f t="shared" ref="P31:Q31" si="86">P29+P30</f>
        <v>-550.77</v>
      </c>
      <c r="Q31" s="151">
        <f t="shared" si="86"/>
        <v>1506.0899999999997</v>
      </c>
      <c r="R31" s="125"/>
      <c r="S31" s="151">
        <f t="shared" ref="S31:Y31" si="87">S29+S30</f>
        <v>139.32999999999998</v>
      </c>
      <c r="T31" s="151">
        <f t="shared" si="87"/>
        <v>244.21000000000006</v>
      </c>
      <c r="U31" s="151">
        <f t="shared" si="87"/>
        <v>299.93999999999988</v>
      </c>
      <c r="V31" s="151">
        <f t="shared" si="87"/>
        <v>283.90999999999997</v>
      </c>
      <c r="W31" s="151">
        <f t="shared" si="87"/>
        <v>210.34999999999994</v>
      </c>
      <c r="X31" s="151">
        <f t="shared" si="87"/>
        <v>292.87</v>
      </c>
      <c r="Y31" s="151">
        <f t="shared" si="87"/>
        <v>212.45999999999998</v>
      </c>
      <c r="Z31" s="151">
        <f t="shared" ref="Z31" si="88">Z29+Z30</f>
        <v>327.05</v>
      </c>
      <c r="AA31" s="151">
        <f t="shared" ref="AA31" si="89">AA29+AA30</f>
        <v>200.76999999999998</v>
      </c>
      <c r="AB31" s="151">
        <f t="shared" ref="AB31" si="90">AB29+AB30</f>
        <v>180.58000000000021</v>
      </c>
      <c r="AC31" s="151">
        <f t="shared" ref="AC31" si="91">AC29+AC30</f>
        <v>176.67999999999986</v>
      </c>
      <c r="AD31" s="151">
        <f t="shared" ref="AD31" si="92">AD29+AD30</f>
        <v>171.95658003700015</v>
      </c>
      <c r="AE31" s="151">
        <f t="shared" ref="AE31" si="93">AE29+AE30</f>
        <v>-31.120000000000044</v>
      </c>
      <c r="AF31" s="151">
        <f t="shared" ref="AF31" si="94">AF29+AF30</f>
        <v>-590.82000000000005</v>
      </c>
      <c r="AG31" s="151">
        <f t="shared" ref="AG31:AH31" si="95">AG29+AG30</f>
        <v>20.980000000000459</v>
      </c>
      <c r="AH31" s="151">
        <f t="shared" si="95"/>
        <v>50.198301221999955</v>
      </c>
      <c r="AI31" s="151">
        <f t="shared" ref="AI31:AJ31" si="96">AI29+AI30</f>
        <v>178.34820242964304</v>
      </c>
      <c r="AJ31" s="151">
        <f t="shared" si="96"/>
        <v>283.52851263089298</v>
      </c>
      <c r="AK31" s="151">
        <f t="shared" ref="AK31:AL31" si="97">AK29+AK30</f>
        <v>402.90442379399997</v>
      </c>
      <c r="AL31" s="151">
        <f t="shared" si="97"/>
        <v>641.30295160000026</v>
      </c>
    </row>
    <row r="32" spans="1:38" x14ac:dyDescent="0.35">
      <c r="A32" s="126" t="s">
        <v>158</v>
      </c>
      <c r="B32" s="128">
        <f t="shared" si="58"/>
        <v>-132.4</v>
      </c>
      <c r="C32" s="128">
        <f t="shared" si="59"/>
        <v>-101.79</v>
      </c>
      <c r="D32" s="158">
        <f t="shared" si="50"/>
        <v>0.30071716278612826</v>
      </c>
      <c r="E32" s="128">
        <f t="shared" si="60"/>
        <v>-11.78</v>
      </c>
      <c r="F32" s="158">
        <f t="shared" si="51"/>
        <v>10.239388794567065</v>
      </c>
      <c r="G32" s="128">
        <v>-352.57</v>
      </c>
      <c r="H32" s="128">
        <v>141.19999999999999</v>
      </c>
      <c r="I32" s="158">
        <f>G32/H32-1</f>
        <v>-3.4969546742209632</v>
      </c>
      <c r="J32" s="125"/>
      <c r="K32" s="128">
        <v>-49.724532993999993</v>
      </c>
      <c r="L32" s="128">
        <v>-84.908037336999996</v>
      </c>
      <c r="M32" s="128">
        <v>-221.89000000000001</v>
      </c>
      <c r="N32" s="128">
        <v>-237.23000000000002</v>
      </c>
      <c r="O32" s="128">
        <v>-145.19999999999999</v>
      </c>
      <c r="P32" s="128">
        <v>141.19999999999999</v>
      </c>
      <c r="Q32" s="128">
        <v>-352.57</v>
      </c>
      <c r="R32" s="125"/>
      <c r="S32" s="128">
        <v>-35.74</v>
      </c>
      <c r="T32" s="128">
        <v>-59.290000000000006</v>
      </c>
      <c r="U32" s="128">
        <v>-73.62</v>
      </c>
      <c r="V32" s="128">
        <v>-53.25</v>
      </c>
      <c r="W32" s="128">
        <v>-53.49</v>
      </c>
      <c r="X32" s="128">
        <v>-72.400000000000006</v>
      </c>
      <c r="Y32" s="128">
        <v>-53.43</v>
      </c>
      <c r="Z32" s="128">
        <v>-57.9</v>
      </c>
      <c r="AA32" s="128">
        <v>-49.35</v>
      </c>
      <c r="AB32" s="128">
        <v>-43.879999999999995</v>
      </c>
      <c r="AC32" s="128">
        <v>-45.029999999999987</v>
      </c>
      <c r="AD32" s="128">
        <v>-6.93</v>
      </c>
      <c r="AE32" s="128">
        <v>8.4599999999999902</v>
      </c>
      <c r="AF32" s="128">
        <v>149.52000000000001</v>
      </c>
      <c r="AG32" s="128">
        <v>-5.0100000000000193</v>
      </c>
      <c r="AH32" s="128">
        <v>-11.78</v>
      </c>
      <c r="AI32" s="128">
        <v>-45.58</v>
      </c>
      <c r="AJ32" s="128">
        <v>-72.81</v>
      </c>
      <c r="AK32" s="128">
        <v>-101.79</v>
      </c>
      <c r="AL32" s="128">
        <v>-132.4</v>
      </c>
    </row>
    <row r="33" spans="1:38" ht="26" x14ac:dyDescent="0.35">
      <c r="A33" s="136" t="s">
        <v>159</v>
      </c>
      <c r="B33" s="127">
        <f t="shared" si="58"/>
        <v>0</v>
      </c>
      <c r="C33" s="127">
        <f t="shared" si="59"/>
        <v>0</v>
      </c>
      <c r="D33" s="158"/>
      <c r="E33" s="127">
        <f t="shared" si="60"/>
        <v>0</v>
      </c>
      <c r="F33" s="158"/>
      <c r="G33" s="127">
        <v>0</v>
      </c>
      <c r="H33" s="127">
        <v>0</v>
      </c>
      <c r="I33" s="158"/>
      <c r="J33" s="125"/>
      <c r="K33" s="128">
        <v>-38.107500000000002</v>
      </c>
      <c r="L33" s="127">
        <v>0</v>
      </c>
      <c r="M33" s="127">
        <v>0</v>
      </c>
      <c r="N33" s="127">
        <v>0</v>
      </c>
      <c r="O33" s="127">
        <v>0</v>
      </c>
      <c r="P33" s="127">
        <v>0</v>
      </c>
      <c r="Q33" s="127">
        <v>0</v>
      </c>
      <c r="R33" s="125"/>
      <c r="S33" s="127">
        <v>0</v>
      </c>
      <c r="T33" s="127">
        <v>0</v>
      </c>
      <c r="U33" s="127">
        <v>0</v>
      </c>
      <c r="V33" s="127">
        <v>0</v>
      </c>
      <c r="W33" s="127">
        <v>0</v>
      </c>
      <c r="X33" s="127">
        <v>0</v>
      </c>
      <c r="Y33" s="127">
        <v>0</v>
      </c>
      <c r="Z33" s="127">
        <v>0</v>
      </c>
      <c r="AA33" s="127">
        <v>0</v>
      </c>
      <c r="AB33" s="127">
        <v>0</v>
      </c>
      <c r="AC33" s="127">
        <v>0</v>
      </c>
      <c r="AD33" s="127">
        <v>0</v>
      </c>
      <c r="AE33" s="127">
        <v>0</v>
      </c>
      <c r="AF33" s="127">
        <v>0</v>
      </c>
      <c r="AG33" s="127">
        <v>0</v>
      </c>
      <c r="AH33" s="127">
        <v>0</v>
      </c>
      <c r="AI33" s="127">
        <v>0</v>
      </c>
      <c r="AJ33" s="127"/>
      <c r="AK33" s="127"/>
      <c r="AL33" s="127"/>
    </row>
    <row r="34" spans="1:38" x14ac:dyDescent="0.35">
      <c r="A34" s="121" t="s">
        <v>187</v>
      </c>
      <c r="B34" s="146">
        <f t="shared" si="58"/>
        <v>508.90295160000028</v>
      </c>
      <c r="C34" s="146">
        <f t="shared" si="59"/>
        <v>301.11442379399995</v>
      </c>
      <c r="D34" s="166">
        <f t="shared" si="50"/>
        <v>0.69006500979891205</v>
      </c>
      <c r="E34" s="222">
        <f t="shared" si="60"/>
        <v>38.418301221999954</v>
      </c>
      <c r="F34" s="166">
        <f t="shared" si="51"/>
        <v>12.246367887515568</v>
      </c>
      <c r="G34" s="146">
        <f>G31+G32+G33</f>
        <v>1153.5199999999998</v>
      </c>
      <c r="H34" s="146">
        <f>H31+H32+H33</f>
        <v>-409.57</v>
      </c>
      <c r="I34" s="166">
        <f>G34/H34-1</f>
        <v>-3.8164172180579627</v>
      </c>
      <c r="J34" s="125"/>
      <c r="K34" s="146">
        <f>K31+K32+K33</f>
        <v>148.80374666900025</v>
      </c>
      <c r="L34" s="146">
        <f>L31+L32</f>
        <v>342.58635950099881</v>
      </c>
      <c r="M34" s="146">
        <f>M31+M32</f>
        <v>745.48000000000013</v>
      </c>
      <c r="N34" s="146">
        <f>N31+N32</f>
        <v>805.48999999999978</v>
      </c>
      <c r="O34" s="146">
        <f>O31+O32+O33</f>
        <v>584.78000000000043</v>
      </c>
      <c r="P34" s="146">
        <f>P31+P32+P33</f>
        <v>-409.57</v>
      </c>
      <c r="Q34" s="146">
        <f>Q31+Q32+Q33</f>
        <v>1153.5199999999998</v>
      </c>
      <c r="R34" s="125"/>
      <c r="S34" s="146">
        <f t="shared" ref="S34:Y34" si="98">S31+S32</f>
        <v>103.58999999999997</v>
      </c>
      <c r="T34" s="146">
        <f t="shared" si="98"/>
        <v>184.92000000000007</v>
      </c>
      <c r="U34" s="146">
        <f t="shared" si="98"/>
        <v>226.31999999999988</v>
      </c>
      <c r="V34" s="146">
        <f t="shared" si="98"/>
        <v>230.65999999999997</v>
      </c>
      <c r="W34" s="146">
        <f t="shared" si="98"/>
        <v>156.85999999999993</v>
      </c>
      <c r="X34" s="146">
        <f t="shared" si="98"/>
        <v>220.47</v>
      </c>
      <c r="Y34" s="146">
        <f t="shared" si="98"/>
        <v>159.02999999999997</v>
      </c>
      <c r="Z34" s="146">
        <f t="shared" ref="Z34:AG34" si="99">Z31+Z32</f>
        <v>269.15000000000003</v>
      </c>
      <c r="AA34" s="146">
        <f t="shared" si="99"/>
        <v>151.41999999999999</v>
      </c>
      <c r="AB34" s="146">
        <f t="shared" si="99"/>
        <v>136.70000000000022</v>
      </c>
      <c r="AC34" s="146">
        <f t="shared" si="99"/>
        <v>131.64999999999986</v>
      </c>
      <c r="AD34" s="146">
        <f t="shared" si="99"/>
        <v>165.02658003700014</v>
      </c>
      <c r="AE34" s="146">
        <f t="shared" si="99"/>
        <v>-22.660000000000053</v>
      </c>
      <c r="AF34" s="146">
        <f t="shared" si="99"/>
        <v>-441.30000000000007</v>
      </c>
      <c r="AG34" s="146">
        <f t="shared" si="99"/>
        <v>15.970000000000439</v>
      </c>
      <c r="AH34" s="146">
        <f t="shared" ref="AH34:AI34" si="100">AH31+AH32</f>
        <v>38.418301221999954</v>
      </c>
      <c r="AI34" s="146">
        <f t="shared" si="100"/>
        <v>132.76820242964305</v>
      </c>
      <c r="AJ34" s="146">
        <f t="shared" ref="AJ34:AK34" si="101">AJ31+AJ32</f>
        <v>210.71851263089297</v>
      </c>
      <c r="AK34" s="146">
        <f t="shared" si="101"/>
        <v>301.11442379399995</v>
      </c>
      <c r="AL34" s="146">
        <f t="shared" ref="AL34" si="102">AL31+AL32</f>
        <v>508.90295160000028</v>
      </c>
    </row>
    <row r="35" spans="1:38" x14ac:dyDescent="0.35">
      <c r="A35" s="126" t="s">
        <v>163</v>
      </c>
      <c r="B35" s="128">
        <f t="shared" si="58"/>
        <v>12.959999999999999</v>
      </c>
      <c r="C35" s="128">
        <f t="shared" si="59"/>
        <v>0.47940399569190284</v>
      </c>
      <c r="D35" s="157">
        <f t="shared" si="50"/>
        <v>26.033566921559338</v>
      </c>
      <c r="E35" s="128">
        <f t="shared" si="60"/>
        <v>-8.76</v>
      </c>
      <c r="F35" s="157">
        <f t="shared" si="51"/>
        <v>-2.4794520547945202</v>
      </c>
      <c r="G35" s="128">
        <v>13.389999999999999</v>
      </c>
      <c r="H35" s="128">
        <v>-3.06</v>
      </c>
      <c r="I35" s="157">
        <f>G35/H35-1</f>
        <v>-5.3758169934640518</v>
      </c>
      <c r="J35" s="125"/>
      <c r="K35" s="128">
        <v>-2.4861254030000004</v>
      </c>
      <c r="L35" s="128">
        <v>-21.106580218175999</v>
      </c>
      <c r="M35" s="128">
        <v>-9.85</v>
      </c>
      <c r="N35" s="128">
        <v>20.82</v>
      </c>
      <c r="O35" s="128">
        <v>-7.9399999999999995</v>
      </c>
      <c r="P35" s="128">
        <v>-3.06</v>
      </c>
      <c r="Q35" s="128">
        <v>13.389999999999999</v>
      </c>
      <c r="R35" s="125"/>
      <c r="S35" s="128">
        <v>-22.02</v>
      </c>
      <c r="T35" s="128">
        <v>2.5700000000000003</v>
      </c>
      <c r="U35" s="128">
        <v>1.04</v>
      </c>
      <c r="V35" s="128">
        <v>8.57</v>
      </c>
      <c r="W35" s="128">
        <v>-5.91</v>
      </c>
      <c r="X35" s="128">
        <v>25.409999999999997</v>
      </c>
      <c r="Y35" s="128">
        <v>-2.48</v>
      </c>
      <c r="Z35" s="128">
        <v>3.8200000000000003</v>
      </c>
      <c r="AA35" s="128">
        <v>-13.339999999999998</v>
      </c>
      <c r="AB35" s="128">
        <v>13.619999999999997</v>
      </c>
      <c r="AC35" s="128">
        <v>-6.1099999999999994</v>
      </c>
      <c r="AD35" s="128">
        <v>-2.1</v>
      </c>
      <c r="AE35" s="128">
        <v>3.3200000000000003</v>
      </c>
      <c r="AF35" s="128">
        <v>-10.35</v>
      </c>
      <c r="AG35" s="128">
        <v>12.719999999999999</v>
      </c>
      <c r="AH35" s="128">
        <v>-8.76</v>
      </c>
      <c r="AI35" s="128">
        <v>-4.05</v>
      </c>
      <c r="AJ35" s="128">
        <v>4.0000000000000009</v>
      </c>
      <c r="AK35" s="128">
        <v>0.47940399569190284</v>
      </c>
      <c r="AL35" s="128">
        <v>12.959999999999999</v>
      </c>
    </row>
    <row r="36" spans="1:38" x14ac:dyDescent="0.35">
      <c r="A36" s="126"/>
      <c r="B36" s="128"/>
      <c r="C36" s="128"/>
      <c r="D36" s="157"/>
      <c r="E36" s="128"/>
      <c r="F36" s="157"/>
      <c r="G36" s="128"/>
      <c r="H36" s="128"/>
      <c r="I36" s="157"/>
      <c r="J36" s="125"/>
      <c r="K36" s="128"/>
      <c r="L36" s="128"/>
      <c r="M36" s="128"/>
      <c r="N36" s="128"/>
      <c r="O36" s="128"/>
      <c r="P36" s="128"/>
      <c r="Q36" s="128"/>
      <c r="R36" s="125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</row>
    <row r="37" spans="1:38" x14ac:dyDescent="0.35">
      <c r="A37" s="121" t="s">
        <v>193</v>
      </c>
      <c r="B37" s="146">
        <f>AL37</f>
        <v>521.86295160000032</v>
      </c>
      <c r="C37" s="146">
        <f>AK37</f>
        <v>301.59382778969183</v>
      </c>
      <c r="D37" s="166">
        <f t="shared" si="50"/>
        <v>0.73035023768426433</v>
      </c>
      <c r="E37" s="222">
        <f>AH37</f>
        <v>29.658301221999956</v>
      </c>
      <c r="F37" s="166">
        <f t="shared" si="51"/>
        <v>16.595847708664191</v>
      </c>
      <c r="G37" s="146">
        <f t="shared" ref="G37" si="103">G34+G35</f>
        <v>1166.9099999999999</v>
      </c>
      <c r="H37" s="146">
        <f t="shared" ref="H37" si="104">H34+H35</f>
        <v>-412.63</v>
      </c>
      <c r="I37" s="166">
        <f>G37/H37-1</f>
        <v>-3.8279814846230278</v>
      </c>
      <c r="J37" s="125"/>
      <c r="K37" s="146">
        <f t="shared" ref="K37:P37" si="105">K34+K35</f>
        <v>146.31762126600026</v>
      </c>
      <c r="L37" s="146">
        <f t="shared" si="105"/>
        <v>321.47977928282279</v>
      </c>
      <c r="M37" s="146">
        <f t="shared" si="105"/>
        <v>735.63000000000011</v>
      </c>
      <c r="N37" s="146">
        <f t="shared" si="105"/>
        <v>826.30999999999983</v>
      </c>
      <c r="O37" s="146">
        <f t="shared" si="105"/>
        <v>576.84000000000037</v>
      </c>
      <c r="P37" s="146">
        <f t="shared" si="105"/>
        <v>-412.63</v>
      </c>
      <c r="Q37" s="146">
        <f t="shared" ref="Q37" si="106">Q34+Q35</f>
        <v>1166.9099999999999</v>
      </c>
      <c r="R37" s="125"/>
      <c r="S37" s="146">
        <f t="shared" ref="S37:AB37" si="107">S34+S35</f>
        <v>81.569999999999979</v>
      </c>
      <c r="T37" s="146">
        <f t="shared" si="107"/>
        <v>187.49000000000007</v>
      </c>
      <c r="U37" s="146">
        <f t="shared" si="107"/>
        <v>227.35999999999987</v>
      </c>
      <c r="V37" s="146">
        <f t="shared" si="107"/>
        <v>239.22999999999996</v>
      </c>
      <c r="W37" s="146">
        <f t="shared" si="107"/>
        <v>150.94999999999993</v>
      </c>
      <c r="X37" s="146">
        <f t="shared" si="107"/>
        <v>245.88</v>
      </c>
      <c r="Y37" s="146">
        <f t="shared" si="107"/>
        <v>156.54999999999998</v>
      </c>
      <c r="Z37" s="146">
        <f t="shared" si="107"/>
        <v>272.97000000000003</v>
      </c>
      <c r="AA37" s="146">
        <f t="shared" si="107"/>
        <v>138.07999999999998</v>
      </c>
      <c r="AB37" s="146">
        <f t="shared" si="107"/>
        <v>150.32000000000022</v>
      </c>
      <c r="AC37" s="146">
        <v>125.53999999999964</v>
      </c>
      <c r="AD37" s="146">
        <f t="shared" ref="AD37:AI37" si="108">AD34+AD35</f>
        <v>162.92658003700015</v>
      </c>
      <c r="AE37" s="146">
        <f t="shared" si="108"/>
        <v>-19.340000000000053</v>
      </c>
      <c r="AF37" s="146">
        <f t="shared" si="108"/>
        <v>-451.65000000000009</v>
      </c>
      <c r="AG37" s="146">
        <f t="shared" si="108"/>
        <v>28.690000000000438</v>
      </c>
      <c r="AH37" s="146">
        <f t="shared" si="108"/>
        <v>29.658301221999956</v>
      </c>
      <c r="AI37" s="146">
        <f t="shared" si="108"/>
        <v>128.71820242964304</v>
      </c>
      <c r="AJ37" s="146">
        <f t="shared" ref="AJ37:AK37" si="109">AJ34+AJ35</f>
        <v>214.71851263089297</v>
      </c>
      <c r="AK37" s="146">
        <f t="shared" si="109"/>
        <v>301.59382778969183</v>
      </c>
      <c r="AL37" s="146">
        <f t="shared" ref="AL37" si="110">AL34+AL35</f>
        <v>521.86295160000032</v>
      </c>
    </row>
    <row r="38" spans="1:38" x14ac:dyDescent="0.35">
      <c r="B38" s="125"/>
      <c r="C38" s="125"/>
      <c r="D38" s="125"/>
      <c r="E38" s="125"/>
      <c r="F38" s="125"/>
      <c r="G38" s="140"/>
      <c r="H38" s="140"/>
      <c r="I38" s="125"/>
      <c r="J38" s="125"/>
      <c r="K38" s="140"/>
      <c r="L38" s="140"/>
      <c r="M38" s="140"/>
      <c r="N38" s="140"/>
      <c r="O38" s="140"/>
      <c r="P38" s="140"/>
      <c r="Q38" s="140"/>
      <c r="R38" s="125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</row>
    <row r="39" spans="1:38" x14ac:dyDescent="0.35">
      <c r="A39" s="126" t="s">
        <v>166</v>
      </c>
      <c r="B39" s="129">
        <f>AL39</f>
        <v>11.96671294480392</v>
      </c>
      <c r="C39" s="129">
        <f>AK39</f>
        <v>7.0828057654197618</v>
      </c>
      <c r="D39" s="157">
        <f t="shared" ref="D39:D40" si="111">B39/C39-1</f>
        <v>0.68954413563460371</v>
      </c>
      <c r="E39" s="128">
        <f>AH39</f>
        <v>0.90508293634772985</v>
      </c>
      <c r="F39" s="157">
        <f t="shared" ref="F39:F40" si="112">B39/E39-1</f>
        <v>12.221675566101213</v>
      </c>
      <c r="G39" s="128">
        <v>27.138215841893075</v>
      </c>
      <c r="H39" s="128">
        <v>-9.8033331599905527</v>
      </c>
      <c r="I39" s="157">
        <f>G39/H39-1</f>
        <v>-3.7682641606683118</v>
      </c>
      <c r="J39" s="125"/>
      <c r="K39" s="129">
        <v>3.9361435899712087</v>
      </c>
      <c r="L39" s="129">
        <v>9.0531326230119813</v>
      </c>
      <c r="M39" s="129">
        <v>19.659574473972185</v>
      </c>
      <c r="N39" s="129">
        <v>21.203777485782869</v>
      </c>
      <c r="O39" s="129">
        <v>15.348240670381836</v>
      </c>
      <c r="P39" s="128">
        <v>-9.8033331599905527</v>
      </c>
      <c r="Q39" s="128">
        <v>27.138215841893075</v>
      </c>
      <c r="R39" s="125"/>
      <c r="S39" s="129">
        <v>2.7341187341048023</v>
      </c>
      <c r="T39" s="129">
        <v>4.8779656674413427</v>
      </c>
      <c r="U39" s="129">
        <v>5.9670639838630271</v>
      </c>
      <c r="V39" s="129">
        <v>6.0779316789818489</v>
      </c>
      <c r="W39" s="129">
        <v>4.1316684907679715</v>
      </c>
      <c r="X39" s="129">
        <v>5.8055611708319477</v>
      </c>
      <c r="Y39" s="129">
        <v>4.186151577250337</v>
      </c>
      <c r="Z39" s="129">
        <v>7.0787649927966383</v>
      </c>
      <c r="AA39" s="129">
        <v>3.9796693599330295</v>
      </c>
      <c r="AB39" s="129">
        <v>3.5896317901282706</v>
      </c>
      <c r="AC39" s="129">
        <v>3.4532012401756558</v>
      </c>
      <c r="AD39" s="129">
        <v>4.3259603391288497</v>
      </c>
      <c r="AE39" s="129">
        <v>-0.56946438292180712</v>
      </c>
      <c r="AF39" s="129">
        <v>-10.402677484523377</v>
      </c>
      <c r="AG39" s="129">
        <v>0.37626232944172822</v>
      </c>
      <c r="AH39" s="129">
        <v>0.90508293634772985</v>
      </c>
      <c r="AI39" s="129">
        <v>3.1250113970305526</v>
      </c>
      <c r="AJ39" s="129">
        <v>4.958544204127433</v>
      </c>
      <c r="AK39" s="129">
        <v>7.0828057654197618</v>
      </c>
      <c r="AL39" s="129">
        <v>11.96671294480392</v>
      </c>
    </row>
    <row r="40" spans="1:38" x14ac:dyDescent="0.35">
      <c r="A40" s="126" t="s">
        <v>167</v>
      </c>
      <c r="B40" s="129">
        <f>AL40</f>
        <v>11.896291527518688</v>
      </c>
      <c r="C40" s="129">
        <f>AK40</f>
        <v>7.0357837177766269</v>
      </c>
      <c r="D40" s="157">
        <f t="shared" si="111"/>
        <v>0.69082677988828611</v>
      </c>
      <c r="E40" s="128">
        <f>AH40</f>
        <v>0.89810282350593551</v>
      </c>
      <c r="F40" s="157">
        <f t="shared" si="112"/>
        <v>12.246023969815596</v>
      </c>
      <c r="G40" s="128">
        <v>26.914632394911166</v>
      </c>
      <c r="H40" s="128">
        <v>-9.8033331599905527</v>
      </c>
      <c r="I40" s="157">
        <f>G40/H40-1</f>
        <v>-3.745457280260085</v>
      </c>
      <c r="J40" s="125"/>
      <c r="K40" s="129">
        <v>3.9264154503064121</v>
      </c>
      <c r="L40" s="129">
        <v>9.0338851351885481</v>
      </c>
      <c r="M40" s="129">
        <v>19.543361380473055</v>
      </c>
      <c r="N40" s="129">
        <v>21.036813632530148</v>
      </c>
      <c r="O40" s="129">
        <v>15.156322903261737</v>
      </c>
      <c r="P40" s="128">
        <v>-9.8033331599905527</v>
      </c>
      <c r="Q40" s="128">
        <v>26.914632394911166</v>
      </c>
      <c r="R40" s="125"/>
      <c r="S40" s="129">
        <v>2.7210259405285817</v>
      </c>
      <c r="T40" s="129">
        <v>4.850330366396836</v>
      </c>
      <c r="U40" s="129">
        <v>5.9325094033939489</v>
      </c>
      <c r="V40" s="129">
        <v>6.042031271908618</v>
      </c>
      <c r="W40" s="129">
        <v>4.1066630163032238</v>
      </c>
      <c r="X40" s="129">
        <v>5.7723927877661687</v>
      </c>
      <c r="Y40" s="129">
        <v>4.1608481099516785</v>
      </c>
      <c r="Z40" s="129">
        <v>7.0337586609420208</v>
      </c>
      <c r="AA40" s="129">
        <v>3.9558200767649834</v>
      </c>
      <c r="AB40" s="129">
        <v>3.5400700295587977</v>
      </c>
      <c r="AC40" s="129">
        <v>3.4091423392130693</v>
      </c>
      <c r="AD40" s="129">
        <v>4.279845416765081</v>
      </c>
      <c r="AE40" s="129">
        <v>-0.56946438292180712</v>
      </c>
      <c r="AF40" s="129">
        <v>-10.402677484523377</v>
      </c>
      <c r="AG40" s="129">
        <v>0.37295064029896391</v>
      </c>
      <c r="AH40" s="129">
        <v>0.89810282350593551</v>
      </c>
      <c r="AI40" s="129">
        <v>3.099562887873716</v>
      </c>
      <c r="AJ40" s="129">
        <v>4.9262253582506803</v>
      </c>
      <c r="AK40" s="129">
        <v>7.0357837177766269</v>
      </c>
      <c r="AL40" s="129">
        <v>11.896291527518688</v>
      </c>
    </row>
    <row r="41" spans="1:38" x14ac:dyDescent="0.35">
      <c r="A41" s="126"/>
      <c r="B41" s="129"/>
      <c r="C41" s="129"/>
      <c r="D41" s="157"/>
      <c r="E41" s="129"/>
      <c r="F41" s="157"/>
      <c r="G41" s="129"/>
      <c r="H41" s="129"/>
      <c r="I41" s="157"/>
      <c r="J41" s="125"/>
      <c r="K41" s="129"/>
      <c r="L41" s="129"/>
      <c r="M41" s="129"/>
      <c r="N41" s="129"/>
      <c r="O41" s="129"/>
      <c r="P41" s="129"/>
      <c r="Q41" s="129"/>
      <c r="R41" s="125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</row>
    <row r="42" spans="1:38" x14ac:dyDescent="0.35">
      <c r="A42" s="171" t="s">
        <v>168</v>
      </c>
      <c r="B42" s="217">
        <f>AL42</f>
        <v>57604.237639151674</v>
      </c>
      <c r="C42" s="217">
        <f>AK42</f>
        <v>49026.560263572865</v>
      </c>
      <c r="D42" s="172">
        <f t="shared" ref="D42:D43" si="113">B42/C42-1</f>
        <v>0.17495980402182321</v>
      </c>
      <c r="E42" s="217">
        <f>AH42</f>
        <v>27508.364981696512</v>
      </c>
      <c r="F42" s="172">
        <f t="shared" ref="F42:F43" si="114">B42/E42-1</f>
        <v>1.0940625761465768</v>
      </c>
      <c r="G42" s="217">
        <v>57604.237639151674</v>
      </c>
      <c r="H42" s="217">
        <v>27508.364981696512</v>
      </c>
      <c r="I42" s="172">
        <f>G42/H42-1</f>
        <v>1.0940625761465768</v>
      </c>
      <c r="J42" s="125"/>
      <c r="K42" s="217">
        <v>16056.559902041281</v>
      </c>
      <c r="L42" s="217">
        <v>19198.771051633008</v>
      </c>
      <c r="M42" s="217">
        <v>21108.577409418991</v>
      </c>
      <c r="N42" s="217">
        <v>25573.456671962762</v>
      </c>
      <c r="O42" s="217">
        <v>29250.047198865272</v>
      </c>
      <c r="P42" s="217">
        <v>27508.364981696512</v>
      </c>
      <c r="Q42" s="217">
        <v>57604.237639151674</v>
      </c>
      <c r="R42" s="125"/>
      <c r="S42" s="217">
        <v>18103.095241558007</v>
      </c>
      <c r="T42" s="217">
        <v>18165.009989058985</v>
      </c>
      <c r="U42" s="217">
        <v>19322.606398274009</v>
      </c>
      <c r="V42" s="217">
        <v>21108.577409418991</v>
      </c>
      <c r="W42" s="217">
        <v>21522.63181008301</v>
      </c>
      <c r="X42" s="217">
        <v>22317.082694512988</v>
      </c>
      <c r="Y42" s="217">
        <v>22869.834250341992</v>
      </c>
      <c r="Z42" s="217">
        <v>25573.458156998066</v>
      </c>
      <c r="AA42" s="217">
        <v>27511.021084218999</v>
      </c>
      <c r="AB42" s="217">
        <v>29775.451897571824</v>
      </c>
      <c r="AC42" s="217">
        <v>31430.282015559798</v>
      </c>
      <c r="AD42" s="217">
        <v>29250.047198865272</v>
      </c>
      <c r="AE42" s="217">
        <v>20497.882608001059</v>
      </c>
      <c r="AF42" s="217">
        <v>17381.956359677784</v>
      </c>
      <c r="AG42" s="217">
        <v>21467.145688246175</v>
      </c>
      <c r="AH42" s="217">
        <v>27508.364981696512</v>
      </c>
      <c r="AI42" s="217">
        <v>33604.759489173812</v>
      </c>
      <c r="AJ42" s="217">
        <v>40449.802100515182</v>
      </c>
      <c r="AK42" s="217">
        <v>49026.560263572865</v>
      </c>
      <c r="AL42" s="217">
        <v>57604.237639151674</v>
      </c>
    </row>
    <row r="43" spans="1:38" x14ac:dyDescent="0.35">
      <c r="A43" s="171" t="s">
        <v>169</v>
      </c>
      <c r="B43" s="217">
        <f>AL43</f>
        <v>37119.922382158889</v>
      </c>
      <c r="C43" s="217">
        <f>AK43</f>
        <v>32307.422995551806</v>
      </c>
      <c r="D43" s="172">
        <f t="shared" si="113"/>
        <v>0.14895955605217059</v>
      </c>
      <c r="E43" s="217">
        <f>AH43</f>
        <v>22546.27402274101</v>
      </c>
      <c r="F43" s="172">
        <f t="shared" si="114"/>
        <v>0.64638832761095499</v>
      </c>
      <c r="G43" s="217">
        <v>37119.922382158889</v>
      </c>
      <c r="H43" s="217">
        <v>22546.27402274101</v>
      </c>
      <c r="I43" s="172">
        <f>G43/H43-1</f>
        <v>0.64638832761095499</v>
      </c>
      <c r="J43" s="125"/>
      <c r="K43" s="217">
        <v>13119.44540468597</v>
      </c>
      <c r="L43" s="217">
        <v>14640.248668250009</v>
      </c>
      <c r="M43" s="217">
        <v>12625.065336455993</v>
      </c>
      <c r="N43" s="217">
        <v>14047.883230281064</v>
      </c>
      <c r="O43" s="217">
        <v>17842.494154549571</v>
      </c>
      <c r="P43" s="217">
        <v>22546.27402274101</v>
      </c>
      <c r="Q43" s="217">
        <v>37119.922382158889</v>
      </c>
      <c r="R43" s="125"/>
      <c r="S43" s="217">
        <v>14036.853535384009</v>
      </c>
      <c r="T43" s="217">
        <v>13254.135516016984</v>
      </c>
      <c r="U43" s="217">
        <v>13341.854005211007</v>
      </c>
      <c r="V43" s="217">
        <v>12625.065336455993</v>
      </c>
      <c r="W43" s="217">
        <v>12719.15432156801</v>
      </c>
      <c r="X43" s="217">
        <v>12764.204609584989</v>
      </c>
      <c r="Y43" s="217">
        <v>13281.370474995194</v>
      </c>
      <c r="Z43" s="217">
        <v>14047.883230281064</v>
      </c>
      <c r="AA43" s="217">
        <v>14428.331229389913</v>
      </c>
      <c r="AB43" s="217">
        <v>15881.33417340382</v>
      </c>
      <c r="AC43" s="217">
        <v>17665.563322799793</v>
      </c>
      <c r="AD43" s="217">
        <v>17842.494154549571</v>
      </c>
      <c r="AE43" s="217">
        <v>13965.773205391057</v>
      </c>
      <c r="AF43" s="217">
        <v>13878.000861720084</v>
      </c>
      <c r="AG43" s="217">
        <v>18518.343818530506</v>
      </c>
      <c r="AH43" s="217">
        <v>22546.27402274101</v>
      </c>
      <c r="AI43" s="217">
        <v>24846.379846330401</v>
      </c>
      <c r="AJ43" s="217">
        <v>27714.268574647995</v>
      </c>
      <c r="AK43" s="217">
        <v>32307.422995551806</v>
      </c>
      <c r="AL43" s="217">
        <v>37119.922382158889</v>
      </c>
    </row>
    <row r="44" spans="1:38" ht="3.75" customHeight="1" x14ac:dyDescent="0.35"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25"/>
      <c r="AI44" s="125"/>
      <c r="AJ44" s="125"/>
      <c r="AK44" s="125"/>
      <c r="AL44" s="125"/>
    </row>
    <row r="45" spans="1:38" x14ac:dyDescent="0.35">
      <c r="A45" s="153"/>
      <c r="B45" s="154"/>
      <c r="C45" s="154"/>
      <c r="D45" s="170"/>
      <c r="E45" s="154"/>
      <c r="F45" s="170"/>
      <c r="G45" s="176"/>
      <c r="H45" s="176"/>
      <c r="I45" s="176"/>
      <c r="J45" s="140"/>
      <c r="K45" s="176"/>
      <c r="L45" s="176"/>
      <c r="M45" s="176"/>
      <c r="N45" s="176"/>
      <c r="O45" s="176"/>
      <c r="P45" s="176"/>
      <c r="Q45" s="176"/>
      <c r="R45" s="140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4"/>
      <c r="AK45" s="154"/>
      <c r="AL45" s="154"/>
    </row>
    <row r="46" spans="1:38" x14ac:dyDescent="0.35">
      <c r="B46" s="125"/>
      <c r="C46" s="125"/>
      <c r="D46" s="125"/>
      <c r="E46" s="125"/>
      <c r="F46" s="125"/>
      <c r="G46" s="176"/>
      <c r="H46" s="176"/>
      <c r="I46" s="176"/>
      <c r="J46" s="152"/>
      <c r="K46" s="176"/>
      <c r="L46" s="176"/>
      <c r="M46" s="176"/>
      <c r="N46" s="176"/>
      <c r="O46" s="176"/>
      <c r="P46" s="176"/>
      <c r="Q46" s="176"/>
      <c r="R46" s="152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</row>
    <row r="47" spans="1:38" x14ac:dyDescent="0.35">
      <c r="J47" s="152"/>
      <c r="R47" s="152"/>
    </row>
    <row r="48" spans="1:38" x14ac:dyDescent="0.35">
      <c r="J48" s="152"/>
      <c r="R48" s="152"/>
    </row>
    <row r="49" spans="10:18" x14ac:dyDescent="0.35">
      <c r="J49" s="152"/>
      <c r="R49" s="152"/>
    </row>
    <row r="50" spans="10:18" x14ac:dyDescent="0.35">
      <c r="J50" s="152"/>
      <c r="R50" s="152"/>
    </row>
    <row r="51" spans="10:18" x14ac:dyDescent="0.35">
      <c r="J51" s="173"/>
      <c r="R51" s="173"/>
    </row>
    <row r="52" spans="10:18" x14ac:dyDescent="0.35">
      <c r="J52" s="173"/>
      <c r="R52" s="173"/>
    </row>
    <row r="53" spans="10:18" x14ac:dyDescent="0.35">
      <c r="J53" s="173"/>
      <c r="R53" s="173"/>
    </row>
    <row r="54" spans="10:18" x14ac:dyDescent="0.35">
      <c r="J54" s="173"/>
      <c r="R54" s="173"/>
    </row>
    <row r="55" spans="10:18" x14ac:dyDescent="0.35">
      <c r="J55" s="173"/>
      <c r="R55" s="173"/>
    </row>
    <row r="58" spans="10:18" x14ac:dyDescent="0.35">
      <c r="J58" s="125"/>
      <c r="R58" s="125"/>
    </row>
    <row r="59" spans="10:18" x14ac:dyDescent="0.35">
      <c r="J59" s="125"/>
      <c r="R59" s="125"/>
    </row>
    <row r="60" spans="10:18" x14ac:dyDescent="0.35">
      <c r="J60" s="125"/>
      <c r="R60" s="125"/>
    </row>
    <row r="61" spans="10:18" x14ac:dyDescent="0.35">
      <c r="J61" s="125"/>
      <c r="R61" s="125"/>
    </row>
    <row r="62" spans="10:18" x14ac:dyDescent="0.35">
      <c r="J62" s="125"/>
      <c r="R62" s="125"/>
    </row>
    <row r="63" spans="10:18" x14ac:dyDescent="0.35">
      <c r="J63" s="125"/>
      <c r="R63" s="125"/>
    </row>
    <row r="64" spans="10:18" x14ac:dyDescent="0.35">
      <c r="J64" s="125"/>
      <c r="R64" s="125"/>
    </row>
    <row r="65" spans="10:18" x14ac:dyDescent="0.35">
      <c r="J65" s="125"/>
      <c r="R65" s="125"/>
    </row>
    <row r="66" spans="10:18" x14ac:dyDescent="0.35">
      <c r="J66" s="125"/>
      <c r="R66" s="125"/>
    </row>
    <row r="67" spans="10:18" x14ac:dyDescent="0.35">
      <c r="J67" s="125"/>
      <c r="R67" s="125"/>
    </row>
    <row r="68" spans="10:18" x14ac:dyDescent="0.35">
      <c r="J68" s="125"/>
      <c r="R68" s="125"/>
    </row>
    <row r="69" spans="10:18" x14ac:dyDescent="0.35">
      <c r="J69" s="125"/>
      <c r="R69" s="125"/>
    </row>
    <row r="70" spans="10:18" x14ac:dyDescent="0.35">
      <c r="J70" s="125"/>
      <c r="R70" s="125"/>
    </row>
    <row r="71" spans="10:18" x14ac:dyDescent="0.35">
      <c r="J71" s="125"/>
      <c r="R71" s="125"/>
    </row>
    <row r="73" spans="10:18" x14ac:dyDescent="0.35">
      <c r="J73" s="125"/>
      <c r="R73" s="125"/>
    </row>
    <row r="74" spans="10:18" x14ac:dyDescent="0.35">
      <c r="J74" s="125"/>
      <c r="R74" s="125"/>
    </row>
    <row r="75" spans="10:18" x14ac:dyDescent="0.35">
      <c r="J75" s="125"/>
      <c r="R75" s="125"/>
    </row>
    <row r="78" spans="10:18" x14ac:dyDescent="0.35">
      <c r="J78" s="125"/>
      <c r="R78" s="125"/>
    </row>
    <row r="79" spans="10:18" x14ac:dyDescent="0.35">
      <c r="J79" s="125"/>
      <c r="R79" s="125"/>
    </row>
    <row r="80" spans="10:18" x14ac:dyDescent="0.35">
      <c r="J80" s="125"/>
      <c r="R80" s="125"/>
    </row>
    <row r="81" spans="10:18" x14ac:dyDescent="0.35">
      <c r="J81" s="125"/>
      <c r="R81" s="125"/>
    </row>
    <row r="82" spans="10:18" x14ac:dyDescent="0.35">
      <c r="J82" s="125"/>
      <c r="R82" s="125"/>
    </row>
    <row r="83" spans="10:18" x14ac:dyDescent="0.35">
      <c r="J83" s="125"/>
      <c r="R83" s="125"/>
    </row>
    <row r="84" spans="10:18" x14ac:dyDescent="0.35">
      <c r="J84" s="125"/>
      <c r="R84" s="125"/>
    </row>
    <row r="85" spans="10:18" x14ac:dyDescent="0.35">
      <c r="J85" s="125"/>
      <c r="R85" s="125"/>
    </row>
    <row r="86" spans="10:18" x14ac:dyDescent="0.35">
      <c r="J86" s="125"/>
      <c r="R86" s="125"/>
    </row>
    <row r="87" spans="10:18" x14ac:dyDescent="0.35">
      <c r="J87" s="125"/>
      <c r="R87" s="125"/>
    </row>
    <row r="88" spans="10:18" x14ac:dyDescent="0.35">
      <c r="J88" s="125"/>
      <c r="R88" s="125"/>
    </row>
    <row r="89" spans="10:18" x14ac:dyDescent="0.35">
      <c r="J89" s="125"/>
      <c r="R89" s="125"/>
    </row>
    <row r="90" spans="10:18" x14ac:dyDescent="0.35">
      <c r="J90" s="125"/>
      <c r="R90" s="125"/>
    </row>
    <row r="92" spans="10:18" x14ac:dyDescent="0.35">
      <c r="J92" s="125"/>
      <c r="R92" s="125"/>
    </row>
    <row r="93" spans="10:18" x14ac:dyDescent="0.35">
      <c r="J93" s="132"/>
      <c r="R93" s="132"/>
    </row>
    <row r="94" spans="10:18" x14ac:dyDescent="0.35">
      <c r="J94" s="132"/>
      <c r="R94" s="132"/>
    </row>
    <row r="96" spans="10:18" x14ac:dyDescent="0.35">
      <c r="J96" s="173"/>
      <c r="R96" s="173"/>
    </row>
    <row r="97" spans="10:18" x14ac:dyDescent="0.35">
      <c r="J97" s="173"/>
      <c r="R97" s="173"/>
    </row>
    <row r="98" spans="10:18" x14ac:dyDescent="0.35">
      <c r="J98" s="173"/>
      <c r="R98" s="173"/>
    </row>
    <row r="99" spans="10:18" x14ac:dyDescent="0.35">
      <c r="J99" s="173"/>
      <c r="R99" s="173"/>
    </row>
    <row r="100" spans="10:18" x14ac:dyDescent="0.35">
      <c r="J100" s="173"/>
      <c r="R100" s="173"/>
    </row>
    <row r="101" spans="10:18" x14ac:dyDescent="0.35">
      <c r="J101" s="173"/>
      <c r="R101" s="173"/>
    </row>
    <row r="102" spans="10:18" x14ac:dyDescent="0.35">
      <c r="J102" s="173"/>
      <c r="R102" s="173"/>
    </row>
    <row r="103" spans="10:18" x14ac:dyDescent="0.35">
      <c r="J103" s="173"/>
      <c r="R103" s="173"/>
    </row>
    <row r="106" spans="10:18" x14ac:dyDescent="0.35">
      <c r="J106" s="218"/>
      <c r="R106" s="218"/>
    </row>
  </sheetData>
  <mergeCells count="2">
    <mergeCell ref="K2:P2"/>
    <mergeCell ref="S2:AL2"/>
  </mergeCells>
  <pageMargins left="0.7" right="0.7" top="0.75" bottom="0.75" header="0.3" footer="0.3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0AF28-B89A-476A-B0FA-51BD8E826639}">
  <dimension ref="A1:AS109"/>
  <sheetViews>
    <sheetView showGridLines="0" zoomScale="96" zoomScaleNormal="96" zoomScaleSheetLayoutView="100" workbookViewId="0">
      <pane xSplit="1" ySplit="3" topLeftCell="Y4" activePane="bottomRight" state="frozen"/>
      <selection activeCell="D13" sqref="D13"/>
      <selection pane="topRight" activeCell="D13" sqref="D13"/>
      <selection pane="bottomLeft" activeCell="D13" sqref="D13"/>
      <selection pane="bottomRight" activeCell="AN1" sqref="AN1"/>
    </sheetView>
  </sheetViews>
  <sheetFormatPr defaultRowHeight="14.5" x14ac:dyDescent="0.35"/>
  <cols>
    <col min="1" max="1" width="37.54296875" customWidth="1"/>
    <col min="2" max="9" width="9.1796875" customWidth="1"/>
    <col min="10" max="10" width="0.81640625" customWidth="1"/>
    <col min="11" max="11" width="8.54296875" style="214" customWidth="1"/>
    <col min="12" max="12" width="9" style="214" customWidth="1"/>
    <col min="13" max="13" width="9.54296875" style="214" customWidth="1"/>
    <col min="14" max="15" width="8.54296875" style="214" customWidth="1"/>
    <col min="16" max="18" width="9.1796875" style="214" customWidth="1"/>
    <col min="19" max="19" width="0.81640625" customWidth="1"/>
    <col min="20" max="27" width="8.54296875" customWidth="1"/>
    <col min="28" max="30" width="9" customWidth="1"/>
    <col min="31" max="39" width="9.1796875" customWidth="1"/>
    <col min="40" max="40" width="8.7265625" style="280"/>
  </cols>
  <sheetData>
    <row r="1" spans="1:45" ht="18.5" x14ac:dyDescent="0.45">
      <c r="A1" s="230" t="s">
        <v>182</v>
      </c>
      <c r="B1" s="207"/>
      <c r="C1" s="207"/>
      <c r="E1" s="207"/>
      <c r="G1" s="207"/>
      <c r="H1" s="207"/>
      <c r="K1" s="207" t="s">
        <v>199</v>
      </c>
      <c r="L1" s="207" t="s">
        <v>199</v>
      </c>
      <c r="M1" s="207" t="s">
        <v>199</v>
      </c>
      <c r="N1" s="207" t="s">
        <v>200</v>
      </c>
      <c r="O1" s="207" t="s">
        <v>200</v>
      </c>
      <c r="P1" s="207" t="s">
        <v>200</v>
      </c>
      <c r="Q1" s="207" t="s">
        <v>200</v>
      </c>
      <c r="R1" s="207" t="s">
        <v>200</v>
      </c>
      <c r="S1" s="81"/>
      <c r="T1" s="207" t="s">
        <v>199</v>
      </c>
      <c r="U1" s="207" t="s">
        <v>199</v>
      </c>
      <c r="V1" s="207" t="s">
        <v>200</v>
      </c>
      <c r="W1" s="207" t="s">
        <v>200</v>
      </c>
      <c r="X1" s="207" t="s">
        <v>200</v>
      </c>
      <c r="Y1" s="207" t="s">
        <v>200</v>
      </c>
      <c r="Z1" s="207" t="s">
        <v>200</v>
      </c>
      <c r="AA1" s="207" t="s">
        <v>200</v>
      </c>
      <c r="AB1" s="207" t="s">
        <v>200</v>
      </c>
      <c r="AC1" s="207" t="s">
        <v>200</v>
      </c>
      <c r="AD1" s="207" t="s">
        <v>200</v>
      </c>
      <c r="AE1" s="207" t="s">
        <v>200</v>
      </c>
      <c r="AF1" s="207" t="s">
        <v>200</v>
      </c>
      <c r="AG1" s="207" t="s">
        <v>200</v>
      </c>
      <c r="AH1" s="207" t="s">
        <v>200</v>
      </c>
      <c r="AI1" s="207" t="s">
        <v>200</v>
      </c>
      <c r="AJ1" s="207" t="s">
        <v>200</v>
      </c>
      <c r="AK1" s="207" t="s">
        <v>200</v>
      </c>
      <c r="AL1" s="207" t="s">
        <v>200</v>
      </c>
      <c r="AM1" s="207" t="s">
        <v>200</v>
      </c>
    </row>
    <row r="2" spans="1:45" x14ac:dyDescent="0.35">
      <c r="A2" s="60" t="s">
        <v>183</v>
      </c>
      <c r="B2" s="16" t="s">
        <v>188</v>
      </c>
      <c r="C2" s="16" t="s">
        <v>188</v>
      </c>
      <c r="D2" s="16" t="s">
        <v>188</v>
      </c>
      <c r="E2" s="16" t="s">
        <v>188</v>
      </c>
      <c r="F2" s="16" t="s">
        <v>188</v>
      </c>
      <c r="G2" s="16" t="s">
        <v>284</v>
      </c>
      <c r="H2" s="16" t="s">
        <v>284</v>
      </c>
      <c r="I2" s="16" t="s">
        <v>284</v>
      </c>
      <c r="K2" s="291" t="s">
        <v>189</v>
      </c>
      <c r="L2" s="292"/>
      <c r="M2" s="292"/>
      <c r="N2" s="292"/>
      <c r="O2" s="292"/>
      <c r="P2" s="292"/>
      <c r="Q2" s="292"/>
      <c r="R2" s="74"/>
      <c r="T2" s="281" t="s">
        <v>190</v>
      </c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1" t="s">
        <v>190</v>
      </c>
      <c r="AG2" s="282"/>
      <c r="AH2" s="282"/>
      <c r="AI2" s="282"/>
      <c r="AJ2" s="282"/>
      <c r="AK2" s="282"/>
      <c r="AL2" s="282"/>
      <c r="AM2" s="282"/>
    </row>
    <row r="3" spans="1:45" x14ac:dyDescent="0.35">
      <c r="A3" s="60" t="s">
        <v>63</v>
      </c>
      <c r="B3" s="16" t="s">
        <v>280</v>
      </c>
      <c r="C3" s="16" t="s">
        <v>277</v>
      </c>
      <c r="D3" s="155" t="s">
        <v>171</v>
      </c>
      <c r="E3" s="16" t="s">
        <v>269</v>
      </c>
      <c r="F3" s="155" t="s">
        <v>172</v>
      </c>
      <c r="G3" s="16" t="s">
        <v>282</v>
      </c>
      <c r="H3" s="16" t="s">
        <v>268</v>
      </c>
      <c r="I3" s="155" t="s">
        <v>126</v>
      </c>
      <c r="K3" s="73" t="s">
        <v>3</v>
      </c>
      <c r="L3" s="73" t="s">
        <v>4</v>
      </c>
      <c r="M3" s="73" t="s">
        <v>5</v>
      </c>
      <c r="N3" s="73" t="s">
        <v>6</v>
      </c>
      <c r="O3" s="73" t="s">
        <v>122</v>
      </c>
      <c r="P3" s="73" t="s">
        <v>178</v>
      </c>
      <c r="Q3" s="73" t="s">
        <v>268</v>
      </c>
      <c r="R3" s="73" t="s">
        <v>282</v>
      </c>
      <c r="T3" s="73" t="s">
        <v>55</v>
      </c>
      <c r="U3" s="73" t="s">
        <v>54</v>
      </c>
      <c r="V3" s="73" t="s">
        <v>53</v>
      </c>
      <c r="W3" s="73" t="s">
        <v>52</v>
      </c>
      <c r="X3" s="73" t="s">
        <v>35</v>
      </c>
      <c r="Y3" s="73" t="s">
        <v>51</v>
      </c>
      <c r="Z3" s="73" t="s">
        <v>50</v>
      </c>
      <c r="AA3" s="73" t="s">
        <v>125</v>
      </c>
      <c r="AB3" s="73" t="s">
        <v>129</v>
      </c>
      <c r="AC3" s="73" t="s">
        <v>173</v>
      </c>
      <c r="AD3" s="73" t="s">
        <v>177</v>
      </c>
      <c r="AE3" s="73" t="s">
        <v>179</v>
      </c>
      <c r="AF3" s="73" t="s">
        <v>180</v>
      </c>
      <c r="AG3" s="73" t="s">
        <v>205</v>
      </c>
      <c r="AH3" s="73" t="s">
        <v>226</v>
      </c>
      <c r="AI3" s="73" t="s">
        <v>269</v>
      </c>
      <c r="AJ3" s="73" t="s">
        <v>275</v>
      </c>
      <c r="AK3" s="73" t="s">
        <v>276</v>
      </c>
      <c r="AL3" s="73" t="s">
        <v>277</v>
      </c>
      <c r="AM3" s="73" t="s">
        <v>280</v>
      </c>
      <c r="AQ3" s="283"/>
      <c r="AR3" s="283"/>
      <c r="AS3" s="283"/>
    </row>
    <row r="4" spans="1:45" x14ac:dyDescent="0.35">
      <c r="A4" s="123" t="s">
        <v>132</v>
      </c>
      <c r="B4" s="124">
        <f t="shared" ref="B4:B9" si="0">AM4</f>
        <v>513.36351341397904</v>
      </c>
      <c r="C4" s="124">
        <f t="shared" ref="C4:C9" si="1">AL4</f>
        <v>531.66326818252242</v>
      </c>
      <c r="D4" s="156">
        <f>B4/C4-1</f>
        <v>-3.4419821461619149E-2</v>
      </c>
      <c r="E4" s="124">
        <f t="shared" ref="E4:E9" si="2">AI4</f>
        <v>528.98649708751452</v>
      </c>
      <c r="F4" s="156">
        <f t="shared" ref="F4:F9" si="3">B4/E4-1</f>
        <v>-2.9533804283383924E-2</v>
      </c>
      <c r="G4" s="124">
        <f>G22</f>
        <v>2109.6793159178387</v>
      </c>
      <c r="H4" s="124">
        <f>H22</f>
        <v>2187.6043293727143</v>
      </c>
      <c r="I4" s="156">
        <f t="shared" ref="I4:I9" si="4">IFERROR(G4/H4-1,0)</f>
        <v>-3.5621164398234817E-2</v>
      </c>
      <c r="J4" s="216"/>
      <c r="K4" s="124">
        <v>702.78431955500014</v>
      </c>
      <c r="L4" s="124">
        <v>696.02386759599995</v>
      </c>
      <c r="M4" s="124">
        <v>988.64859966500012</v>
      </c>
      <c r="N4" s="124">
        <v>1156.8464085092492</v>
      </c>
      <c r="O4" s="124">
        <v>1459.6010850969997</v>
      </c>
      <c r="P4" s="124">
        <v>1980.8970480534615</v>
      </c>
      <c r="Q4" s="124">
        <v>2187.6043293727143</v>
      </c>
      <c r="R4" s="124">
        <v>2109.6793159178387</v>
      </c>
      <c r="S4" s="216"/>
      <c r="T4" s="124">
        <f>T22</f>
        <v>254.04263440600002</v>
      </c>
      <c r="U4" s="124">
        <f t="shared" ref="U4:Z4" si="5">U22</f>
        <v>290.73901018699996</v>
      </c>
      <c r="V4" s="124">
        <f t="shared" si="5"/>
        <v>269.54740698135402</v>
      </c>
      <c r="W4" s="124">
        <f t="shared" si="5"/>
        <v>342.51735693489525</v>
      </c>
      <c r="X4" s="124">
        <f t="shared" si="5"/>
        <v>352.61117531347929</v>
      </c>
      <c r="Y4" s="124">
        <f t="shared" si="5"/>
        <v>331.38390203289782</v>
      </c>
      <c r="Z4" s="124">
        <f t="shared" si="5"/>
        <v>394.83416743018267</v>
      </c>
      <c r="AA4" s="124">
        <f>AA22</f>
        <v>380.77360347805291</v>
      </c>
      <c r="AB4" s="124">
        <f>AB22</f>
        <v>440.25536690131707</v>
      </c>
      <c r="AC4" s="124">
        <f t="shared" ref="AC4:AM4" si="6">AC22</f>
        <v>473.29234132886671</v>
      </c>
      <c r="AD4" s="124">
        <f t="shared" si="6"/>
        <v>511.52673644778201</v>
      </c>
      <c r="AE4" s="124">
        <f t="shared" si="6"/>
        <v>555.82260337549587</v>
      </c>
      <c r="AF4" s="124">
        <f t="shared" si="6"/>
        <v>528.86361927913811</v>
      </c>
      <c r="AG4" s="124">
        <f t="shared" si="6"/>
        <v>619.75784068634653</v>
      </c>
      <c r="AH4" s="124">
        <f t="shared" si="6"/>
        <v>509.99637231971496</v>
      </c>
      <c r="AI4" s="124">
        <f t="shared" si="6"/>
        <v>528.98649708751452</v>
      </c>
      <c r="AJ4" s="124">
        <f t="shared" si="6"/>
        <v>529.48596958608971</v>
      </c>
      <c r="AK4" s="124">
        <f t="shared" si="6"/>
        <v>535.1665647352479</v>
      </c>
      <c r="AL4" s="124">
        <f t="shared" si="6"/>
        <v>531.66326818252242</v>
      </c>
      <c r="AM4" s="124">
        <f t="shared" si="6"/>
        <v>513.36351341397904</v>
      </c>
      <c r="AQ4" s="260"/>
      <c r="AR4" s="260"/>
      <c r="AS4" s="260"/>
    </row>
    <row r="5" spans="1:45" x14ac:dyDescent="0.35">
      <c r="A5" s="126" t="s">
        <v>133</v>
      </c>
      <c r="B5" s="128">
        <f t="shared" si="0"/>
        <v>845.25541457297913</v>
      </c>
      <c r="C5" s="128">
        <f t="shared" si="1"/>
        <v>837.69722261152242</v>
      </c>
      <c r="D5" s="157">
        <f t="shared" ref="D5:D9" si="7">B5/C5-1</f>
        <v>9.0225820946308044E-3</v>
      </c>
      <c r="E5" s="128">
        <f t="shared" si="2"/>
        <v>850.39498034051439</v>
      </c>
      <c r="F5" s="157">
        <f t="shared" si="3"/>
        <v>-6.0437395402749283E-3</v>
      </c>
      <c r="G5" s="128">
        <f>AJ5+AK5+AL5+AM5</f>
        <v>3390.8128829523907</v>
      </c>
      <c r="H5" s="128">
        <f>AF5+AG5+AH5+AI5</f>
        <v>3286.7798485757144</v>
      </c>
      <c r="I5" s="157">
        <f t="shared" si="4"/>
        <v>3.1651963067060196E-2</v>
      </c>
      <c r="J5" s="125"/>
      <c r="K5" s="128">
        <v>1628.4907000000001</v>
      </c>
      <c r="L5" s="128">
        <v>1637.0306</v>
      </c>
      <c r="M5" s="128">
        <v>1778.6635000000001</v>
      </c>
      <c r="N5" s="128">
        <v>1887.3166184966999</v>
      </c>
      <c r="O5" s="128">
        <v>2299.9499999999998</v>
      </c>
      <c r="P5" s="128">
        <v>2922.2781478337729</v>
      </c>
      <c r="Q5" s="128">
        <v>3286.7798485757144</v>
      </c>
      <c r="R5" s="128">
        <v>3390.8128829523907</v>
      </c>
      <c r="S5" s="125"/>
      <c r="T5" s="128">
        <v>465.07920000000001</v>
      </c>
      <c r="U5" s="128">
        <v>465.37869999999998</v>
      </c>
      <c r="V5" s="128">
        <v>461.69019007135398</v>
      </c>
      <c r="W5" s="128">
        <v>495.16852842534581</v>
      </c>
      <c r="X5" s="128">
        <v>496.26164113386869</v>
      </c>
      <c r="Y5" s="128">
        <v>557.33164247642935</v>
      </c>
      <c r="Z5" s="128">
        <v>608.34332438957642</v>
      </c>
      <c r="AA5" s="128">
        <v>638.01789760147062</v>
      </c>
      <c r="AB5" s="128">
        <v>680.24433800173426</v>
      </c>
      <c r="AC5" s="128">
        <v>706.86873609465374</v>
      </c>
      <c r="AD5" s="128">
        <v>744.95143575878205</v>
      </c>
      <c r="AE5" s="128">
        <v>790.21363797860261</v>
      </c>
      <c r="AF5" s="128">
        <v>820.88830876408394</v>
      </c>
      <c r="AG5" s="128">
        <v>805.42022370440088</v>
      </c>
      <c r="AH5" s="128">
        <v>810.07633576671492</v>
      </c>
      <c r="AI5" s="128">
        <v>850.39498034051439</v>
      </c>
      <c r="AJ5" s="128">
        <v>852.09656308099045</v>
      </c>
      <c r="AK5" s="128">
        <v>855.76368268689873</v>
      </c>
      <c r="AL5" s="128">
        <v>837.69722261152242</v>
      </c>
      <c r="AM5" s="128">
        <v>845.25541457297913</v>
      </c>
      <c r="AQ5" s="260"/>
      <c r="AR5" s="260"/>
      <c r="AS5" s="260"/>
    </row>
    <row r="6" spans="1:45" x14ac:dyDescent="0.35">
      <c r="A6" s="126" t="s">
        <v>134</v>
      </c>
      <c r="B6" s="128">
        <f t="shared" si="0"/>
        <v>-435.24167632500007</v>
      </c>
      <c r="C6" s="128">
        <f t="shared" si="1"/>
        <v>-428.51076769200006</v>
      </c>
      <c r="D6" s="157">
        <f t="shared" si="7"/>
        <v>1.5707676773802692E-2</v>
      </c>
      <c r="E6" s="128">
        <f t="shared" si="2"/>
        <v>-404.37326833399993</v>
      </c>
      <c r="F6" s="157">
        <f t="shared" si="3"/>
        <v>7.6336420847442854E-2</v>
      </c>
      <c r="G6" s="128">
        <f>AJ6+AK6+AL6+AM6</f>
        <v>-1719.4761259935524</v>
      </c>
      <c r="H6" s="128">
        <f>AF6+AG6+AH6+AI6</f>
        <v>-1512.453099583</v>
      </c>
      <c r="I6" s="157">
        <f t="shared" si="4"/>
        <v>0.13687897262244419</v>
      </c>
      <c r="J6" s="125"/>
      <c r="K6" s="128">
        <v>-1102.2547999999999</v>
      </c>
      <c r="L6" s="128">
        <v>-1086.6446000000001</v>
      </c>
      <c r="M6" s="128">
        <v>-1053.2734</v>
      </c>
      <c r="N6" s="128">
        <v>-1062.6539506644506</v>
      </c>
      <c r="O6" s="128">
        <v>-1183.46</v>
      </c>
      <c r="P6" s="128">
        <v>-1330.3593118573112</v>
      </c>
      <c r="Q6" s="128">
        <v>-1512.453099583</v>
      </c>
      <c r="R6" s="128">
        <v>-1719.4761259935524</v>
      </c>
      <c r="S6" s="125"/>
      <c r="T6" s="128">
        <v>-254.087385154</v>
      </c>
      <c r="U6" s="128">
        <v>-266.56706933300001</v>
      </c>
      <c r="V6" s="128">
        <v>-262.93023889899996</v>
      </c>
      <c r="W6" s="128">
        <v>-279.06925727845055</v>
      </c>
      <c r="X6" s="128">
        <v>-280.05783701238937</v>
      </c>
      <c r="Y6" s="128">
        <v>-290.83645612353155</v>
      </c>
      <c r="Z6" s="128">
        <v>-294.7872811833937</v>
      </c>
      <c r="AA6" s="128">
        <v>-317.78116812441772</v>
      </c>
      <c r="AB6" s="128">
        <v>-321.60302613541722</v>
      </c>
      <c r="AC6" s="128">
        <v>-320.27512501478702</v>
      </c>
      <c r="AD6" s="128">
        <v>-327.26986311700006</v>
      </c>
      <c r="AE6" s="128">
        <v>-361.21129759010682</v>
      </c>
      <c r="AF6" s="128">
        <v>-370.30453300394583</v>
      </c>
      <c r="AG6" s="128">
        <v>-360.18763102205429</v>
      </c>
      <c r="AH6" s="128">
        <v>-377.58766722299998</v>
      </c>
      <c r="AI6" s="128">
        <v>-404.37326833399993</v>
      </c>
      <c r="AJ6" s="128">
        <v>-419.25406671890079</v>
      </c>
      <c r="AK6" s="128">
        <v>-436.46961525765147</v>
      </c>
      <c r="AL6" s="128">
        <v>-428.51076769200006</v>
      </c>
      <c r="AM6" s="128">
        <v>-435.24167632500007</v>
      </c>
      <c r="AQ6" s="260"/>
      <c r="AR6" s="260"/>
      <c r="AS6" s="260"/>
    </row>
    <row r="7" spans="1:45" s="25" customFormat="1" x14ac:dyDescent="0.35">
      <c r="A7" s="130" t="s">
        <v>135</v>
      </c>
      <c r="B7" s="131">
        <f t="shared" si="0"/>
        <v>410.01373824797906</v>
      </c>
      <c r="C7" s="131">
        <f t="shared" si="1"/>
        <v>409.18645491952236</v>
      </c>
      <c r="D7" s="162">
        <f t="shared" si="7"/>
        <v>2.0217759373766242E-3</v>
      </c>
      <c r="E7" s="131">
        <f t="shared" si="2"/>
        <v>446.02171200651446</v>
      </c>
      <c r="F7" s="162">
        <f t="shared" si="3"/>
        <v>-8.0731437033741305E-2</v>
      </c>
      <c r="G7" s="131">
        <f>G5+G6</f>
        <v>1671.3367569588384</v>
      </c>
      <c r="H7" s="131">
        <f>H5+H6</f>
        <v>1774.3267489927143</v>
      </c>
      <c r="I7" s="162">
        <f t="shared" si="4"/>
        <v>-5.8044546807595299E-2</v>
      </c>
      <c r="J7" s="132"/>
      <c r="K7" s="131">
        <f t="shared" ref="K7:Q7" si="8">K5+K6</f>
        <v>526.23590000000013</v>
      </c>
      <c r="L7" s="131">
        <f t="shared" si="8"/>
        <v>550.38599999999997</v>
      </c>
      <c r="M7" s="131">
        <f t="shared" si="8"/>
        <v>725.39010000000007</v>
      </c>
      <c r="N7" s="131">
        <f t="shared" si="8"/>
        <v>824.66266783224933</v>
      </c>
      <c r="O7" s="131">
        <f t="shared" si="8"/>
        <v>1116.4899999999998</v>
      </c>
      <c r="P7" s="131">
        <f t="shared" si="8"/>
        <v>1591.9188359764617</v>
      </c>
      <c r="Q7" s="131">
        <f t="shared" si="8"/>
        <v>1774.3267489927143</v>
      </c>
      <c r="R7" s="131">
        <v>1671.3367569588384</v>
      </c>
      <c r="S7" s="132"/>
      <c r="T7" s="131">
        <f>T5+T6</f>
        <v>210.99181484600001</v>
      </c>
      <c r="U7" s="131">
        <f t="shared" ref="U7:AM7" si="9">U5+U6</f>
        <v>198.81163066699997</v>
      </c>
      <c r="V7" s="131">
        <f t="shared" si="9"/>
        <v>198.75995117235402</v>
      </c>
      <c r="W7" s="131">
        <f t="shared" si="9"/>
        <v>216.09927114689526</v>
      </c>
      <c r="X7" s="131">
        <f t="shared" si="9"/>
        <v>216.20380412147932</v>
      </c>
      <c r="Y7" s="131">
        <f t="shared" si="9"/>
        <v>266.4951863528978</v>
      </c>
      <c r="Z7" s="131">
        <f t="shared" si="9"/>
        <v>313.55604320618272</v>
      </c>
      <c r="AA7" s="131">
        <f t="shared" si="9"/>
        <v>320.2367294770529</v>
      </c>
      <c r="AB7" s="131">
        <f t="shared" si="9"/>
        <v>358.64131186631704</v>
      </c>
      <c r="AC7" s="131">
        <f t="shared" si="9"/>
        <v>386.59361107986672</v>
      </c>
      <c r="AD7" s="131">
        <f t="shared" si="9"/>
        <v>417.681572641782</v>
      </c>
      <c r="AE7" s="131">
        <f t="shared" si="9"/>
        <v>429.00234038849578</v>
      </c>
      <c r="AF7" s="131">
        <f t="shared" si="9"/>
        <v>450.58377576013811</v>
      </c>
      <c r="AG7" s="131">
        <f t="shared" si="9"/>
        <v>445.23259268234659</v>
      </c>
      <c r="AH7" s="131">
        <f t="shared" si="9"/>
        <v>432.48866854371494</v>
      </c>
      <c r="AI7" s="131">
        <f t="shared" si="9"/>
        <v>446.02171200651446</v>
      </c>
      <c r="AJ7" s="131">
        <f t="shared" si="9"/>
        <v>432.84249636208966</v>
      </c>
      <c r="AK7" s="131">
        <f t="shared" si="9"/>
        <v>419.29406742924726</v>
      </c>
      <c r="AL7" s="131">
        <f t="shared" si="9"/>
        <v>409.18645491952236</v>
      </c>
      <c r="AM7" s="131">
        <f t="shared" si="9"/>
        <v>410.01373824797906</v>
      </c>
      <c r="AN7" s="280"/>
      <c r="AQ7" s="260"/>
      <c r="AR7" s="260"/>
      <c r="AS7" s="260"/>
    </row>
    <row r="8" spans="1:45" x14ac:dyDescent="0.35">
      <c r="A8" s="133" t="s">
        <v>136</v>
      </c>
      <c r="B8" s="134">
        <f t="shared" si="0"/>
        <v>291.8296903795848</v>
      </c>
      <c r="C8" s="134">
        <f t="shared" si="1"/>
        <v>288.3344713128829</v>
      </c>
      <c r="D8" s="160">
        <f t="shared" si="7"/>
        <v>1.2122099209251669E-2</v>
      </c>
      <c r="E8" s="134">
        <f t="shared" si="2"/>
        <v>328.14743042949266</v>
      </c>
      <c r="F8" s="160">
        <f t="shared" si="3"/>
        <v>-0.11067507066068971</v>
      </c>
      <c r="G8" s="134">
        <f t="shared" ref="G8:H8" si="10">G7-G9</f>
        <v>1200.2545486916808</v>
      </c>
      <c r="H8" s="134">
        <f t="shared" si="10"/>
        <v>1345.270546152813</v>
      </c>
      <c r="I8" s="160">
        <f t="shared" si="4"/>
        <v>-0.10779690217395088</v>
      </c>
      <c r="J8" s="125"/>
      <c r="K8" s="134">
        <f>K7-K9</f>
        <v>460.02212145288473</v>
      </c>
      <c r="L8" s="134">
        <f t="shared" ref="L8:P8" si="11">L7-L9</f>
        <v>435.65893685295771</v>
      </c>
      <c r="M8" s="134">
        <f t="shared" si="11"/>
        <v>570.32742232113867</v>
      </c>
      <c r="N8" s="134">
        <f t="shared" si="11"/>
        <v>671.67293287545192</v>
      </c>
      <c r="O8" s="134">
        <f t="shared" si="11"/>
        <v>872.23379622567791</v>
      </c>
      <c r="P8" s="134">
        <f t="shared" si="11"/>
        <v>1292.0836039277465</v>
      </c>
      <c r="Q8" s="134">
        <f>Q7-Q9</f>
        <v>1345.270546152813</v>
      </c>
      <c r="R8" s="134">
        <v>1200.2545486916808</v>
      </c>
      <c r="S8" s="125"/>
      <c r="T8" s="134">
        <f t="shared" ref="T8:AI8" si="12">T7-T9</f>
        <v>173.83436854400003</v>
      </c>
      <c r="U8" s="134">
        <f t="shared" si="12"/>
        <v>162.96734547554092</v>
      </c>
      <c r="V8" s="134">
        <f t="shared" si="12"/>
        <v>160.20157440101568</v>
      </c>
      <c r="W8" s="134">
        <f t="shared" si="12"/>
        <v>174.66964445489526</v>
      </c>
      <c r="X8" s="134">
        <f t="shared" si="12"/>
        <v>166.4432536413394</v>
      </c>
      <c r="Y8" s="134">
        <f t="shared" si="12"/>
        <v>207.29941919070848</v>
      </c>
      <c r="Z8" s="134">
        <f t="shared" si="12"/>
        <v>248.58705796052439</v>
      </c>
      <c r="AA8" s="134">
        <f t="shared" si="12"/>
        <v>249.90582859071864</v>
      </c>
      <c r="AB8" s="134">
        <f t="shared" si="12"/>
        <v>293.41409835068629</v>
      </c>
      <c r="AC8" s="134">
        <f t="shared" si="12"/>
        <v>316.8578350908964</v>
      </c>
      <c r="AD8" s="134">
        <f t="shared" si="12"/>
        <v>342.79401440506962</v>
      </c>
      <c r="AE8" s="134">
        <f t="shared" si="12"/>
        <v>339.01765608109395</v>
      </c>
      <c r="AF8" s="134">
        <f t="shared" si="12"/>
        <v>355.33377576013811</v>
      </c>
      <c r="AG8" s="134">
        <f t="shared" si="12"/>
        <v>341.49394387794655</v>
      </c>
      <c r="AH8" s="134">
        <f t="shared" si="12"/>
        <v>320.29539608523544</v>
      </c>
      <c r="AI8" s="134">
        <f t="shared" si="12"/>
        <v>328.14743042949266</v>
      </c>
      <c r="AJ8" s="134">
        <v>310.91235749118545</v>
      </c>
      <c r="AK8" s="134">
        <f t="shared" ref="AK8:AM8" si="13">AK7-AK9</f>
        <v>309.17802950802763</v>
      </c>
      <c r="AL8" s="134">
        <f t="shared" si="13"/>
        <v>288.3344713128829</v>
      </c>
      <c r="AM8" s="134">
        <f t="shared" si="13"/>
        <v>291.8296903795848</v>
      </c>
      <c r="AQ8" s="260"/>
      <c r="AR8" s="260"/>
      <c r="AS8" s="260"/>
    </row>
    <row r="9" spans="1:45" x14ac:dyDescent="0.35">
      <c r="A9" s="133" t="s">
        <v>137</v>
      </c>
      <c r="B9" s="134">
        <f t="shared" si="0"/>
        <v>118.18404786839423</v>
      </c>
      <c r="C9" s="134">
        <f t="shared" si="1"/>
        <v>120.85198360663948</v>
      </c>
      <c r="D9" s="160">
        <f t="shared" si="7"/>
        <v>-2.2076060802850406E-2</v>
      </c>
      <c r="E9" s="134">
        <f t="shared" si="2"/>
        <v>117.87428157702182</v>
      </c>
      <c r="F9" s="160">
        <f t="shared" si="3"/>
        <v>2.6279378947475784E-3</v>
      </c>
      <c r="G9" s="134">
        <f>AJ9+AK9+AL9+AM9</f>
        <v>471.08220826715751</v>
      </c>
      <c r="H9" s="134">
        <f>AF9+AG9+AH9+AI9</f>
        <v>429.05620283990135</v>
      </c>
      <c r="I9" s="160">
        <f t="shared" si="4"/>
        <v>9.7949884302075407E-2</v>
      </c>
      <c r="J9" s="125"/>
      <c r="K9" s="134">
        <v>66.213778547115396</v>
      </c>
      <c r="L9" s="134">
        <v>114.72706314704227</v>
      </c>
      <c r="M9" s="134">
        <v>155.06267767886143</v>
      </c>
      <c r="N9" s="134">
        <v>152.98973495679738</v>
      </c>
      <c r="O9" s="134">
        <v>244.25620377432185</v>
      </c>
      <c r="P9" s="134">
        <v>299.83523204871528</v>
      </c>
      <c r="Q9" s="134">
        <v>429.05620283990135</v>
      </c>
      <c r="R9" s="134">
        <v>471.08220826715751</v>
      </c>
      <c r="S9" s="125"/>
      <c r="T9" s="134">
        <v>37.157446301999997</v>
      </c>
      <c r="U9" s="134">
        <v>35.844285191459036</v>
      </c>
      <c r="V9" s="134">
        <v>38.558376771338352</v>
      </c>
      <c r="W9" s="134">
        <v>41.429626692000006</v>
      </c>
      <c r="X9" s="134">
        <v>49.760550480139933</v>
      </c>
      <c r="Y9" s="134">
        <v>59.19576716218932</v>
      </c>
      <c r="Z9" s="134">
        <v>64.968985245658331</v>
      </c>
      <c r="AA9" s="134">
        <v>70.330900886334263</v>
      </c>
      <c r="AB9" s="134">
        <v>65.227213515630751</v>
      </c>
      <c r="AC9" s="134">
        <v>69.735775988970332</v>
      </c>
      <c r="AD9" s="134">
        <v>74.887558236712366</v>
      </c>
      <c r="AE9" s="134">
        <v>89.984684307401864</v>
      </c>
      <c r="AF9" s="134">
        <v>95.25</v>
      </c>
      <c r="AG9" s="134">
        <v>103.73864880440006</v>
      </c>
      <c r="AH9" s="134">
        <v>112.1932724584795</v>
      </c>
      <c r="AI9" s="134">
        <v>117.87428157702182</v>
      </c>
      <c r="AJ9" s="134">
        <v>121.93013887090423</v>
      </c>
      <c r="AK9" s="134">
        <v>110.11603792121961</v>
      </c>
      <c r="AL9" s="134">
        <v>120.85198360663948</v>
      </c>
      <c r="AM9" s="134">
        <v>118.18404786839423</v>
      </c>
      <c r="AQ9" s="260"/>
      <c r="AR9" s="260"/>
      <c r="AS9" s="260"/>
    </row>
    <row r="10" spans="1:45" x14ac:dyDescent="0.35">
      <c r="A10" s="30"/>
      <c r="B10" s="161"/>
      <c r="C10" s="161"/>
      <c r="D10" s="161"/>
      <c r="E10" s="161"/>
      <c r="F10" s="161"/>
      <c r="G10" s="161"/>
      <c r="H10" s="161"/>
      <c r="I10" s="161"/>
      <c r="J10" s="125"/>
      <c r="K10" s="161"/>
      <c r="L10" s="161"/>
      <c r="M10" s="161"/>
      <c r="N10" s="161"/>
      <c r="O10" s="161"/>
      <c r="P10" s="161"/>
      <c r="Q10" s="161"/>
      <c r="R10" s="161"/>
      <c r="S10" s="125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Q10" s="260"/>
      <c r="AR10" s="260"/>
      <c r="AS10" s="260"/>
    </row>
    <row r="11" spans="1:45" ht="26" x14ac:dyDescent="0.35">
      <c r="A11" s="136" t="s">
        <v>184</v>
      </c>
      <c r="B11" s="128">
        <f>AM11</f>
        <v>24.723705461999998</v>
      </c>
      <c r="C11" s="128">
        <f>AL11</f>
        <v>58.852159299999997</v>
      </c>
      <c r="D11" s="157">
        <f>B11/C11-1</f>
        <v>-0.57990147250213131</v>
      </c>
      <c r="E11" s="128">
        <f>AI11</f>
        <v>-1.1407743000000039</v>
      </c>
      <c r="F11" s="157">
        <f>B11/E11-1</f>
        <v>-22.672740578044152</v>
      </c>
      <c r="G11" s="128">
        <f t="shared" ref="G11:G12" si="14">AJ11+AK11+AL11+AM11</f>
        <v>182.41839906199999</v>
      </c>
      <c r="H11" s="128">
        <f t="shared" ref="H11:H12" si="15">AF11+AG11+AH11+AI11</f>
        <v>118.8014996</v>
      </c>
      <c r="I11" s="157">
        <f>IFERROR(G11/H11-1,0)</f>
        <v>0.53548902729507297</v>
      </c>
      <c r="J11" s="125"/>
      <c r="K11" s="128">
        <v>10.114100000000001</v>
      </c>
      <c r="L11" s="128">
        <v>23.485800000000001</v>
      </c>
      <c r="M11" s="128">
        <v>83.665300000000002</v>
      </c>
      <c r="N11" s="128">
        <v>113.44233999999999</v>
      </c>
      <c r="O11" s="128">
        <v>72.540673599999991</v>
      </c>
      <c r="P11" s="128">
        <v>-1.0344927619999975</v>
      </c>
      <c r="Q11" s="128">
        <v>118.8014996</v>
      </c>
      <c r="R11" s="128">
        <v>182.41839906199999</v>
      </c>
      <c r="S11" s="125"/>
      <c r="T11" s="128">
        <v>16.3247</v>
      </c>
      <c r="U11" s="128">
        <v>34.013199999999998</v>
      </c>
      <c r="V11" s="128">
        <v>13.069950199999999</v>
      </c>
      <c r="W11" s="128">
        <v>50.034489799999989</v>
      </c>
      <c r="X11" s="128">
        <v>74.696288799999991</v>
      </c>
      <c r="Y11" s="128">
        <v>17.328834799999999</v>
      </c>
      <c r="Z11" s="128">
        <v>27.656591600000002</v>
      </c>
      <c r="AA11" s="128">
        <v>-47.141041600000001</v>
      </c>
      <c r="AB11" s="128">
        <v>-23.399984588999999</v>
      </c>
      <c r="AC11" s="128">
        <v>-5.2594834999999982</v>
      </c>
      <c r="AD11" s="128">
        <v>14.455449</v>
      </c>
      <c r="AE11" s="128">
        <v>13.169526327</v>
      </c>
      <c r="AF11" s="128">
        <v>21.604790399999999</v>
      </c>
      <c r="AG11" s="128">
        <v>102.4572273</v>
      </c>
      <c r="AH11" s="128">
        <v>-4.1197437999999948</v>
      </c>
      <c r="AI11" s="128">
        <v>-1.1407743000000039</v>
      </c>
      <c r="AJ11" s="128">
        <v>38.240546299999998</v>
      </c>
      <c r="AK11" s="128">
        <v>60.601987999999999</v>
      </c>
      <c r="AL11" s="128">
        <v>58.852159299999997</v>
      </c>
      <c r="AM11" s="128">
        <v>24.723705461999998</v>
      </c>
      <c r="AQ11" s="260"/>
      <c r="AR11" s="260"/>
      <c r="AS11" s="260"/>
    </row>
    <row r="12" spans="1:45" ht="26" x14ac:dyDescent="0.35">
      <c r="A12" s="136" t="s">
        <v>139</v>
      </c>
      <c r="B12" s="128">
        <f>AM12</f>
        <v>8.1149541769999978</v>
      </c>
      <c r="C12" s="128">
        <f>AL12</f>
        <v>6.9840427079999978</v>
      </c>
      <c r="D12" s="157">
        <f t="shared" ref="D12:D13" si="16">B12/C12-1</f>
        <v>0.16192791428731912</v>
      </c>
      <c r="E12" s="128">
        <f>AI12</f>
        <v>13.701348317000004</v>
      </c>
      <c r="F12" s="157">
        <f>B12/E12-1</f>
        <v>-0.4077258683416336</v>
      </c>
      <c r="G12" s="128">
        <f t="shared" si="14"/>
        <v>39.600324289999996</v>
      </c>
      <c r="H12" s="128">
        <f t="shared" si="15"/>
        <v>45.808688181000001</v>
      </c>
      <c r="I12" s="157">
        <f>IFERROR(G12/H12-1,0)</f>
        <v>-0.1355280873023349</v>
      </c>
      <c r="J12" s="125"/>
      <c r="K12" s="128">
        <v>8.4223528000000005</v>
      </c>
      <c r="L12" s="128">
        <v>11.024108200000001</v>
      </c>
      <c r="M12" s="128">
        <v>8.1026440999999991</v>
      </c>
      <c r="N12" s="128">
        <v>10.783764600000001</v>
      </c>
      <c r="O12" s="128">
        <v>11.8716408</v>
      </c>
      <c r="P12" s="128">
        <v>17.449327268000001</v>
      </c>
      <c r="Q12" s="128">
        <v>45.808688181000001</v>
      </c>
      <c r="R12" s="128">
        <v>39.600324289999996</v>
      </c>
      <c r="S12" s="125"/>
      <c r="T12" s="128">
        <v>2.7271065999999999</v>
      </c>
      <c r="U12" s="128">
        <v>2.2717113000000002</v>
      </c>
      <c r="V12" s="128">
        <v>2.6210843000000001</v>
      </c>
      <c r="W12" s="128">
        <v>3.1638624000000002</v>
      </c>
      <c r="X12" s="128">
        <v>2.7195771</v>
      </c>
      <c r="Y12" s="128">
        <v>2.7603371999999999</v>
      </c>
      <c r="Z12" s="128">
        <v>3.0519267000000001</v>
      </c>
      <c r="AA12" s="128">
        <v>3.3397998000000002</v>
      </c>
      <c r="AB12" s="128">
        <v>3.0456736000000002</v>
      </c>
      <c r="AC12" s="128">
        <f>30970443.7/10^7</f>
        <v>3.0970443699999999</v>
      </c>
      <c r="AD12" s="128">
        <f>73699351.98/10^7</f>
        <v>7.3699351980000003</v>
      </c>
      <c r="AE12" s="128">
        <f>39366741/10^7</f>
        <v>3.9366740999999998</v>
      </c>
      <c r="AF12" s="128">
        <v>13.860920813</v>
      </c>
      <c r="AG12" s="128">
        <v>7.5003236140000027</v>
      </c>
      <c r="AH12" s="128">
        <v>10.746095436999997</v>
      </c>
      <c r="AI12" s="128">
        <v>13.701348317000004</v>
      </c>
      <c r="AJ12" s="128">
        <v>10.337184024000001</v>
      </c>
      <c r="AK12" s="128">
        <v>14.164143381000001</v>
      </c>
      <c r="AL12" s="128">
        <v>6.9840427079999978</v>
      </c>
      <c r="AM12" s="128">
        <v>8.1149541769999978</v>
      </c>
      <c r="AQ12" s="260"/>
      <c r="AR12" s="260"/>
      <c r="AS12" s="260"/>
    </row>
    <row r="13" spans="1:45" x14ac:dyDescent="0.35">
      <c r="A13" s="66" t="s">
        <v>140</v>
      </c>
      <c r="B13" s="137">
        <f>AM13</f>
        <v>151.02270750739422</v>
      </c>
      <c r="C13" s="137">
        <f>AL13</f>
        <v>186.68818561463948</v>
      </c>
      <c r="D13" s="162">
        <f t="shared" si="16"/>
        <v>-0.19104303783242993</v>
      </c>
      <c r="E13" s="137">
        <f>AI13</f>
        <v>130.43485559402183</v>
      </c>
      <c r="F13" s="162">
        <f>B13/E13-1</f>
        <v>0.15784010968243045</v>
      </c>
      <c r="G13" s="137">
        <f>G9+G11+G12</f>
        <v>693.10093161915745</v>
      </c>
      <c r="H13" s="137">
        <f>H9+H11+H12</f>
        <v>593.66639062090132</v>
      </c>
      <c r="I13" s="162">
        <f>IFERROR(G13/H13-1,0)</f>
        <v>0.16749228618830836</v>
      </c>
      <c r="J13" s="125"/>
      <c r="K13" s="137">
        <f t="shared" ref="K13:N13" si="17">K9+K11+K12</f>
        <v>84.750231347115403</v>
      </c>
      <c r="L13" s="137">
        <f t="shared" si="17"/>
        <v>149.23697134704227</v>
      </c>
      <c r="M13" s="137">
        <f t="shared" si="17"/>
        <v>246.83062177886143</v>
      </c>
      <c r="N13" s="137">
        <f t="shared" si="17"/>
        <v>277.21583955679733</v>
      </c>
      <c r="O13" s="137">
        <f>O9+O11+O12</f>
        <v>328.66851817432189</v>
      </c>
      <c r="P13" s="137">
        <f>P9+P11+P12</f>
        <v>316.25006655471526</v>
      </c>
      <c r="Q13" s="137">
        <f>Q9+Q11+Q12</f>
        <v>593.66639062090132</v>
      </c>
      <c r="R13" s="137">
        <v>693.10093161915745</v>
      </c>
      <c r="S13" s="125"/>
      <c r="T13" s="137">
        <f>T9+T11+T12</f>
        <v>56.209252901999996</v>
      </c>
      <c r="U13" s="137">
        <f t="shared" ref="U13:AM13" si="18">U9+U11+U12</f>
        <v>72.129196491459041</v>
      </c>
      <c r="V13" s="137">
        <f t="shared" si="18"/>
        <v>54.249411271338353</v>
      </c>
      <c r="W13" s="137">
        <f t="shared" si="18"/>
        <v>94.627978891999987</v>
      </c>
      <c r="X13" s="137">
        <f t="shared" si="18"/>
        <v>127.17641638013991</v>
      </c>
      <c r="Y13" s="137">
        <f t="shared" si="18"/>
        <v>79.284939162189318</v>
      </c>
      <c r="Z13" s="137">
        <f t="shared" si="18"/>
        <v>95.677503545658325</v>
      </c>
      <c r="AA13" s="137">
        <f t="shared" si="18"/>
        <v>26.529659086334263</v>
      </c>
      <c r="AB13" s="137">
        <f t="shared" si="18"/>
        <v>44.872902526630753</v>
      </c>
      <c r="AC13" s="137">
        <f t="shared" si="18"/>
        <v>67.573336858970336</v>
      </c>
      <c r="AD13" s="137">
        <f t="shared" si="18"/>
        <v>96.712942434712375</v>
      </c>
      <c r="AE13" s="137">
        <f t="shared" si="18"/>
        <v>107.09088473440187</v>
      </c>
      <c r="AF13" s="137">
        <f t="shared" si="18"/>
        <v>130.71571121299999</v>
      </c>
      <c r="AG13" s="137">
        <f t="shared" si="18"/>
        <v>213.69619971840004</v>
      </c>
      <c r="AH13" s="137">
        <f t="shared" si="18"/>
        <v>118.8196240954795</v>
      </c>
      <c r="AI13" s="137">
        <f t="shared" si="18"/>
        <v>130.43485559402183</v>
      </c>
      <c r="AJ13" s="137">
        <f t="shared" si="18"/>
        <v>170.50786919490423</v>
      </c>
      <c r="AK13" s="137">
        <f t="shared" si="18"/>
        <v>184.88216930221961</v>
      </c>
      <c r="AL13" s="137">
        <f t="shared" si="18"/>
        <v>186.68818561463948</v>
      </c>
      <c r="AM13" s="137">
        <f t="shared" si="18"/>
        <v>151.02270750739422</v>
      </c>
      <c r="AQ13" s="260"/>
      <c r="AR13" s="260"/>
      <c r="AS13" s="260"/>
    </row>
    <row r="14" spans="1:45" x14ac:dyDescent="0.35">
      <c r="A14" s="30"/>
      <c r="B14" s="138"/>
      <c r="C14" s="138"/>
      <c r="D14" s="163"/>
      <c r="E14" s="138"/>
      <c r="F14" s="163"/>
      <c r="G14" s="138"/>
      <c r="H14" s="138"/>
      <c r="I14" s="163"/>
      <c r="J14" s="125"/>
      <c r="K14" s="138"/>
      <c r="L14" s="138"/>
      <c r="M14" s="138"/>
      <c r="N14" s="138"/>
      <c r="O14" s="138"/>
      <c r="P14" s="138"/>
      <c r="Q14" s="138"/>
      <c r="R14" s="138"/>
      <c r="S14" s="125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Q14" s="260"/>
      <c r="AR14" s="260"/>
      <c r="AS14" s="260"/>
    </row>
    <row r="15" spans="1:45" x14ac:dyDescent="0.35">
      <c r="A15" s="126" t="s">
        <v>141</v>
      </c>
      <c r="B15" s="128">
        <f>AM15</f>
        <v>70.50137012399999</v>
      </c>
      <c r="C15" s="128">
        <f>AL15</f>
        <v>56.637776202000019</v>
      </c>
      <c r="D15" s="157">
        <f t="shared" ref="D15" si="19">B15/C15-1</f>
        <v>0.24477645224902767</v>
      </c>
      <c r="E15" s="128">
        <f>AI15</f>
        <v>70.404211064000009</v>
      </c>
      <c r="F15" s="157">
        <f>B15/E15-1</f>
        <v>1.3800177366047883E-3</v>
      </c>
      <c r="G15" s="128">
        <f t="shared" ref="G15:G16" si="20">AJ15+AK15+AL15+AM15</f>
        <v>216.29866354900003</v>
      </c>
      <c r="H15" s="128">
        <f t="shared" ref="H15:H16" si="21">AF15+AG15+AH15+AI15</f>
        <v>240.01129454500003</v>
      </c>
      <c r="I15" s="157">
        <f>IFERROR(G15/H15-1,0)</f>
        <v>-9.8797979657386903E-2</v>
      </c>
      <c r="J15" s="125"/>
      <c r="K15" s="128">
        <v>60.332666754999991</v>
      </c>
      <c r="L15" s="128">
        <v>50.970359395999992</v>
      </c>
      <c r="M15" s="128">
        <v>56.635255564999987</v>
      </c>
      <c r="N15" s="128">
        <v>66.171854738000008</v>
      </c>
      <c r="O15" s="128">
        <v>102.60601778500001</v>
      </c>
      <c r="P15" s="128">
        <v>176.813478019</v>
      </c>
      <c r="Q15" s="128">
        <v>240.01129454500003</v>
      </c>
      <c r="R15" s="128">
        <v>216.29866354900003</v>
      </c>
      <c r="S15" s="125"/>
      <c r="T15" s="128">
        <v>10.592120657000002</v>
      </c>
      <c r="U15" s="128">
        <v>15.982873503</v>
      </c>
      <c r="V15" s="128">
        <v>17.11170787</v>
      </c>
      <c r="W15" s="128">
        <v>22.485152708000001</v>
      </c>
      <c r="X15" s="128">
        <v>20.172746419999999</v>
      </c>
      <c r="Y15" s="128">
        <v>21.382604771</v>
      </c>
      <c r="Z15" s="128">
        <v>28.507026087</v>
      </c>
      <c r="AA15" s="128">
        <v>32.543640506999999</v>
      </c>
      <c r="AB15" s="128">
        <v>42.743810230999998</v>
      </c>
      <c r="AC15" s="128">
        <v>49.930377619999994</v>
      </c>
      <c r="AD15" s="128">
        <v>30.338259408000006</v>
      </c>
      <c r="AE15" s="128">
        <v>53.801030760000003</v>
      </c>
      <c r="AF15" s="128">
        <v>34.159997252000004</v>
      </c>
      <c r="AG15" s="128">
        <v>64.565734090000007</v>
      </c>
      <c r="AH15" s="128">
        <v>70.881352139000001</v>
      </c>
      <c r="AI15" s="128">
        <v>70.404211064000009</v>
      </c>
      <c r="AJ15" s="128">
        <v>48.065596205000006</v>
      </c>
      <c r="AK15" s="128">
        <v>41.093921017999989</v>
      </c>
      <c r="AL15" s="128">
        <v>56.637776202000019</v>
      </c>
      <c r="AM15" s="128">
        <v>70.50137012399999</v>
      </c>
      <c r="AQ15" s="260"/>
      <c r="AR15" s="260"/>
      <c r="AS15" s="260"/>
    </row>
    <row r="16" spans="1:45" x14ac:dyDescent="0.35">
      <c r="A16" s="126" t="s">
        <v>142</v>
      </c>
      <c r="B16" s="128">
        <f>AM16</f>
        <v>0</v>
      </c>
      <c r="C16" s="128">
        <f>AL16</f>
        <v>0</v>
      </c>
      <c r="D16" s="157">
        <f>IFERROR(B16/C16-1,0)</f>
        <v>0</v>
      </c>
      <c r="E16" s="128">
        <f>AI16</f>
        <v>0</v>
      </c>
      <c r="F16" s="157">
        <f>IFERROR(B16/E16-1,0)</f>
        <v>0</v>
      </c>
      <c r="G16" s="128">
        <f t="shared" si="20"/>
        <v>0</v>
      </c>
      <c r="H16" s="128">
        <f t="shared" si="21"/>
        <v>0</v>
      </c>
      <c r="I16" s="157">
        <f>IFERROR(G16/H16-1,0)</f>
        <v>0</v>
      </c>
      <c r="J16" s="125"/>
      <c r="K16" s="128">
        <v>0</v>
      </c>
      <c r="L16" s="128">
        <v>0</v>
      </c>
      <c r="M16" s="128">
        <v>4.0713999999999997</v>
      </c>
      <c r="N16" s="128">
        <v>0</v>
      </c>
      <c r="O16" s="128">
        <v>0</v>
      </c>
      <c r="P16" s="128">
        <v>0</v>
      </c>
      <c r="Q16" s="128">
        <v>0</v>
      </c>
      <c r="R16" s="128">
        <v>0</v>
      </c>
      <c r="S16" s="125"/>
      <c r="T16" s="128">
        <v>0</v>
      </c>
      <c r="U16" s="128">
        <v>0</v>
      </c>
      <c r="V16" s="128">
        <v>0</v>
      </c>
      <c r="W16" s="128">
        <v>0</v>
      </c>
      <c r="X16" s="128">
        <v>0</v>
      </c>
      <c r="Y16" s="128">
        <v>0</v>
      </c>
      <c r="Z16" s="128">
        <v>0</v>
      </c>
      <c r="AA16" s="128">
        <v>0</v>
      </c>
      <c r="AB16" s="128">
        <v>0</v>
      </c>
      <c r="AC16" s="128">
        <v>0</v>
      </c>
      <c r="AD16" s="128">
        <v>0</v>
      </c>
      <c r="AE16" s="128">
        <v>0</v>
      </c>
      <c r="AF16" s="128">
        <v>0</v>
      </c>
      <c r="AG16" s="128">
        <v>0</v>
      </c>
      <c r="AH16" s="128"/>
      <c r="AI16" s="128"/>
      <c r="AJ16" s="128"/>
      <c r="AK16" s="128"/>
      <c r="AL16" s="128"/>
      <c r="AM16" s="128"/>
      <c r="AQ16" s="260"/>
      <c r="AR16" s="260"/>
      <c r="AS16" s="260"/>
    </row>
    <row r="17" spans="1:45" x14ac:dyDescent="0.35"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Q17" s="260"/>
      <c r="AR17" s="260"/>
      <c r="AS17" s="260"/>
    </row>
    <row r="18" spans="1:45" x14ac:dyDescent="0.35">
      <c r="A18" s="141" t="s">
        <v>143</v>
      </c>
      <c r="B18" s="142">
        <f>AM18</f>
        <v>9.7454029999999997E-3</v>
      </c>
      <c r="C18" s="142">
        <f>AL18</f>
        <v>2.8350529999999988E-3</v>
      </c>
      <c r="D18" s="164">
        <f>IFERROR(B18/C18-1,0)</f>
        <v>2.4374676593347653</v>
      </c>
      <c r="E18" s="142">
        <f>AI18</f>
        <v>0</v>
      </c>
      <c r="F18" s="164">
        <f>IFERROR(B18/E18-1,0)</f>
        <v>0</v>
      </c>
      <c r="G18" s="142">
        <f t="shared" ref="G18" si="22">AJ18+AK18+AL18+AM18</f>
        <v>2.517205800071488E-2</v>
      </c>
      <c r="H18" s="142">
        <f t="shared" ref="H18" si="23">AF18+AG18+AH18+AI18</f>
        <v>8.656098054000001</v>
      </c>
      <c r="I18" s="164">
        <f>IFERROR(G18/H18-1,0)</f>
        <v>-0.99709198557552348</v>
      </c>
      <c r="J18" s="125"/>
      <c r="K18" s="142">
        <v>97.679299999999998</v>
      </c>
      <c r="L18" s="142">
        <v>60.157600000000002</v>
      </c>
      <c r="M18" s="142">
        <v>110.7839</v>
      </c>
      <c r="N18" s="142">
        <v>141.78578133900001</v>
      </c>
      <c r="O18" s="142">
        <v>156.09275291199998</v>
      </c>
      <c r="P18" s="142">
        <v>195.74989955199999</v>
      </c>
      <c r="Q18" s="142">
        <v>8.656098054000001</v>
      </c>
      <c r="R18" s="142">
        <v>2.517205800071488E-2</v>
      </c>
      <c r="S18" s="125"/>
      <c r="T18" s="142">
        <v>13.406892302999999</v>
      </c>
      <c r="U18" s="142">
        <v>39.659594716999997</v>
      </c>
      <c r="V18" s="142">
        <v>37.984713439000004</v>
      </c>
      <c r="W18" s="142">
        <v>50.734580880000003</v>
      </c>
      <c r="X18" s="142">
        <v>38.818758871999997</v>
      </c>
      <c r="Y18" s="142">
        <v>23.416938908999999</v>
      </c>
      <c r="Z18" s="142">
        <v>22.062579837000001</v>
      </c>
      <c r="AA18" s="142">
        <v>71.794475293999994</v>
      </c>
      <c r="AB18" s="142">
        <v>59.224555793</v>
      </c>
      <c r="AC18" s="142">
        <v>38.930791758999995</v>
      </c>
      <c r="AD18" s="142">
        <v>41.681520200000001</v>
      </c>
      <c r="AE18" s="142">
        <v>55.913031799999999</v>
      </c>
      <c r="AF18" s="142">
        <v>8.654135054000001</v>
      </c>
      <c r="AG18" s="142">
        <v>1.9629999999999999E-3</v>
      </c>
      <c r="AH18" s="142">
        <v>0</v>
      </c>
      <c r="AI18" s="142">
        <v>0</v>
      </c>
      <c r="AJ18" s="142">
        <v>1.4669500000000002E-4</v>
      </c>
      <c r="AK18" s="142">
        <v>1.2444907000714881E-2</v>
      </c>
      <c r="AL18" s="142">
        <v>2.8350529999999988E-3</v>
      </c>
      <c r="AM18" s="142">
        <v>9.7454029999999997E-3</v>
      </c>
      <c r="AQ18" s="260"/>
      <c r="AR18" s="260"/>
      <c r="AS18" s="260"/>
    </row>
    <row r="19" spans="1:45" x14ac:dyDescent="0.35"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Q19" s="260"/>
      <c r="AR19" s="260"/>
      <c r="AS19" s="260"/>
    </row>
    <row r="20" spans="1:45" x14ac:dyDescent="0.35">
      <c r="A20" s="143" t="s">
        <v>191</v>
      </c>
      <c r="B20" s="144">
        <f>AM20</f>
        <v>291.8296903795848</v>
      </c>
      <c r="C20" s="144">
        <f>AL20</f>
        <v>288.3344713128829</v>
      </c>
      <c r="D20" s="165">
        <f t="shared" ref="D20:D22" si="24">B20/C20-1</f>
        <v>1.2122099209251669E-2</v>
      </c>
      <c r="E20" s="144">
        <f>AI20</f>
        <v>328.14743042949266</v>
      </c>
      <c r="F20" s="165">
        <f>B20/E20-1</f>
        <v>-0.11067507066068971</v>
      </c>
      <c r="G20" s="144">
        <f t="shared" ref="G20" si="25">AJ20+AK20+AL20+AM20</f>
        <v>1200.2545486916806</v>
      </c>
      <c r="H20" s="144">
        <f t="shared" ref="H20" si="26">AF20+AG20+AH20+AI20</f>
        <v>1345.2705461528128</v>
      </c>
      <c r="I20" s="165">
        <f>IFERROR(G20/H20-1,0)</f>
        <v>-0.10779690217395088</v>
      </c>
      <c r="J20" s="125"/>
      <c r="K20" s="144">
        <f t="shared" ref="K20:Q20" si="27">K8</f>
        <v>460.02212145288473</v>
      </c>
      <c r="L20" s="144">
        <f t="shared" si="27"/>
        <v>435.65893685295771</v>
      </c>
      <c r="M20" s="144">
        <f t="shared" si="27"/>
        <v>570.32742232113867</v>
      </c>
      <c r="N20" s="144">
        <f t="shared" si="27"/>
        <v>671.67293287545192</v>
      </c>
      <c r="O20" s="144">
        <f t="shared" si="27"/>
        <v>872.23379622567791</v>
      </c>
      <c r="P20" s="144">
        <f t="shared" si="27"/>
        <v>1292.0836039277465</v>
      </c>
      <c r="Q20" s="144">
        <f t="shared" si="27"/>
        <v>1345.270546152813</v>
      </c>
      <c r="R20" s="144">
        <v>1200.2545486916806</v>
      </c>
      <c r="S20" s="125"/>
      <c r="T20" s="144">
        <f t="shared" ref="T20:AM20" si="28">T8</f>
        <v>173.83436854400003</v>
      </c>
      <c r="U20" s="144">
        <f t="shared" si="28"/>
        <v>162.96734547554092</v>
      </c>
      <c r="V20" s="144">
        <f t="shared" si="28"/>
        <v>160.20157440101568</v>
      </c>
      <c r="W20" s="144">
        <f t="shared" si="28"/>
        <v>174.66964445489526</v>
      </c>
      <c r="X20" s="144">
        <f t="shared" si="28"/>
        <v>166.4432536413394</v>
      </c>
      <c r="Y20" s="144">
        <f t="shared" si="28"/>
        <v>207.29941919070848</v>
      </c>
      <c r="Z20" s="144">
        <f t="shared" si="28"/>
        <v>248.58705796052439</v>
      </c>
      <c r="AA20" s="144">
        <f t="shared" si="28"/>
        <v>249.90582859071864</v>
      </c>
      <c r="AB20" s="144">
        <f t="shared" si="28"/>
        <v>293.41409835068629</v>
      </c>
      <c r="AC20" s="144">
        <f t="shared" si="28"/>
        <v>316.8578350908964</v>
      </c>
      <c r="AD20" s="144">
        <f t="shared" si="28"/>
        <v>342.79401440506962</v>
      </c>
      <c r="AE20" s="144">
        <f t="shared" si="28"/>
        <v>339.01765608109395</v>
      </c>
      <c r="AF20" s="144">
        <f t="shared" si="28"/>
        <v>355.33377576013811</v>
      </c>
      <c r="AG20" s="144">
        <f t="shared" si="28"/>
        <v>341.49394387794655</v>
      </c>
      <c r="AH20" s="144">
        <f t="shared" si="28"/>
        <v>320.29539608523544</v>
      </c>
      <c r="AI20" s="144">
        <f t="shared" si="28"/>
        <v>328.14743042949266</v>
      </c>
      <c r="AJ20" s="144">
        <f t="shared" si="28"/>
        <v>310.91235749118545</v>
      </c>
      <c r="AK20" s="144">
        <f t="shared" si="28"/>
        <v>309.17802950802763</v>
      </c>
      <c r="AL20" s="144">
        <f t="shared" si="28"/>
        <v>288.3344713128829</v>
      </c>
      <c r="AM20" s="144">
        <f t="shared" si="28"/>
        <v>291.8296903795848</v>
      </c>
      <c r="AQ20" s="260"/>
      <c r="AR20" s="260"/>
      <c r="AS20" s="260"/>
    </row>
    <row r="21" spans="1:45" x14ac:dyDescent="0.35">
      <c r="A21" s="145" t="s">
        <v>192</v>
      </c>
      <c r="B21" s="144">
        <f>AM21</f>
        <v>221.53382303439423</v>
      </c>
      <c r="C21" s="144">
        <f>AL21</f>
        <v>243.32879686963952</v>
      </c>
      <c r="D21" s="165">
        <f t="shared" si="24"/>
        <v>-8.9570055478972677E-2</v>
      </c>
      <c r="E21" s="144">
        <f>AI21</f>
        <v>200.83906665802184</v>
      </c>
      <c r="F21" s="165">
        <f>B21/E21-1</f>
        <v>0.1030414884949169</v>
      </c>
      <c r="G21" s="144">
        <f t="shared" ref="G21:H21" si="29">G13+G15+G16+G18</f>
        <v>909.42476722615822</v>
      </c>
      <c r="H21" s="144">
        <f t="shared" si="29"/>
        <v>842.33378321990142</v>
      </c>
      <c r="I21" s="165">
        <f>IFERROR(G21/H21-1,0)</f>
        <v>7.9648929370724098E-2</v>
      </c>
      <c r="J21" s="125"/>
      <c r="K21" s="144">
        <f t="shared" ref="K21:Q21" si="30">K13+K15+K16+K18</f>
        <v>242.76219810211541</v>
      </c>
      <c r="L21" s="144">
        <f t="shared" si="30"/>
        <v>260.36493074304224</v>
      </c>
      <c r="M21" s="144">
        <f t="shared" si="30"/>
        <v>418.32117734386139</v>
      </c>
      <c r="N21" s="144">
        <f t="shared" si="30"/>
        <v>485.17347563379735</v>
      </c>
      <c r="O21" s="144">
        <f t="shared" si="30"/>
        <v>587.36728887132188</v>
      </c>
      <c r="P21" s="144">
        <f t="shared" si="30"/>
        <v>688.81344412571525</v>
      </c>
      <c r="Q21" s="144">
        <f t="shared" si="30"/>
        <v>842.33378321990142</v>
      </c>
      <c r="R21" s="144">
        <v>909.42476722615822</v>
      </c>
      <c r="S21" s="125"/>
      <c r="T21" s="144">
        <f t="shared" ref="T21:AM21" si="31">T13+T15+T16+T18</f>
        <v>80.20826586199999</v>
      </c>
      <c r="U21" s="144">
        <f t="shared" si="31"/>
        <v>127.77166471145904</v>
      </c>
      <c r="V21" s="144">
        <f t="shared" si="31"/>
        <v>109.34583258033835</v>
      </c>
      <c r="W21" s="144">
        <f t="shared" si="31"/>
        <v>167.84771247999998</v>
      </c>
      <c r="X21" s="144">
        <f t="shared" si="31"/>
        <v>186.1679216721399</v>
      </c>
      <c r="Y21" s="144">
        <f t="shared" si="31"/>
        <v>124.08448284218932</v>
      </c>
      <c r="Z21" s="144">
        <f t="shared" si="31"/>
        <v>146.24710946965831</v>
      </c>
      <c r="AA21" s="144">
        <f t="shared" si="31"/>
        <v>130.86777488733426</v>
      </c>
      <c r="AB21" s="144">
        <f t="shared" si="31"/>
        <v>146.84126855063076</v>
      </c>
      <c r="AC21" s="144">
        <f t="shared" si="31"/>
        <v>156.43450623797031</v>
      </c>
      <c r="AD21" s="144">
        <f t="shared" si="31"/>
        <v>168.73272204271237</v>
      </c>
      <c r="AE21" s="144">
        <f t="shared" si="31"/>
        <v>216.80494729440187</v>
      </c>
      <c r="AF21" s="144">
        <f t="shared" si="31"/>
        <v>173.529843519</v>
      </c>
      <c r="AG21" s="144">
        <f t="shared" si="31"/>
        <v>278.26389680840003</v>
      </c>
      <c r="AH21" s="144">
        <f t="shared" si="31"/>
        <v>189.7009762344795</v>
      </c>
      <c r="AI21" s="144">
        <f t="shared" si="31"/>
        <v>200.83906665802184</v>
      </c>
      <c r="AJ21" s="144">
        <f t="shared" si="31"/>
        <v>218.57361209490426</v>
      </c>
      <c r="AK21" s="144">
        <f t="shared" si="31"/>
        <v>225.98853522722032</v>
      </c>
      <c r="AL21" s="144">
        <f t="shared" si="31"/>
        <v>243.32879686963952</v>
      </c>
      <c r="AM21" s="144">
        <f t="shared" si="31"/>
        <v>221.53382303439423</v>
      </c>
      <c r="AQ21" s="260"/>
      <c r="AR21" s="260"/>
      <c r="AS21" s="260"/>
    </row>
    <row r="22" spans="1:45" x14ac:dyDescent="0.35">
      <c r="A22" s="121" t="s">
        <v>146</v>
      </c>
      <c r="B22" s="146">
        <f>AM22</f>
        <v>513.36351341397904</v>
      </c>
      <c r="C22" s="146">
        <f>AL22</f>
        <v>531.66326818252242</v>
      </c>
      <c r="D22" s="166">
        <f t="shared" si="24"/>
        <v>-3.4419821461619149E-2</v>
      </c>
      <c r="E22" s="146">
        <f>AI22</f>
        <v>528.98649708751452</v>
      </c>
      <c r="F22" s="166">
        <f>B22/E22-1</f>
        <v>-2.9533804283383924E-2</v>
      </c>
      <c r="G22" s="146">
        <f t="shared" ref="G22:H22" si="32">SUM(G20:G21)</f>
        <v>2109.6793159178387</v>
      </c>
      <c r="H22" s="146">
        <f t="shared" si="32"/>
        <v>2187.6043293727143</v>
      </c>
      <c r="I22" s="166">
        <f>IFERROR(G22/H22-1,0)</f>
        <v>-3.5621164398234817E-2</v>
      </c>
      <c r="J22" s="125"/>
      <c r="K22" s="146">
        <f t="shared" ref="K22:Q22" si="33">SUM(K20:K21)</f>
        <v>702.78431955500014</v>
      </c>
      <c r="L22" s="146">
        <f t="shared" si="33"/>
        <v>696.02386759599995</v>
      </c>
      <c r="M22" s="146">
        <f t="shared" si="33"/>
        <v>988.64859966500012</v>
      </c>
      <c r="N22" s="146">
        <f t="shared" si="33"/>
        <v>1156.8464085092492</v>
      </c>
      <c r="O22" s="146">
        <f t="shared" si="33"/>
        <v>1459.6010850969997</v>
      </c>
      <c r="P22" s="146">
        <f t="shared" si="33"/>
        <v>1980.8970480534617</v>
      </c>
      <c r="Q22" s="146">
        <f t="shared" si="33"/>
        <v>2187.6043293727143</v>
      </c>
      <c r="R22" s="146">
        <v>2109.6793159178387</v>
      </c>
      <c r="S22" s="125"/>
      <c r="T22" s="146">
        <f t="shared" ref="T22:U22" si="34">SUM(T20:T21)</f>
        <v>254.04263440600002</v>
      </c>
      <c r="U22" s="146">
        <f t="shared" si="34"/>
        <v>290.73901018699996</v>
      </c>
      <c r="V22" s="146">
        <f>SUM(V20:V21)</f>
        <v>269.54740698135402</v>
      </c>
      <c r="W22" s="146">
        <f t="shared" ref="W22:AM22" si="35">SUM(W20:W21)</f>
        <v>342.51735693489525</v>
      </c>
      <c r="X22" s="146">
        <f t="shared" si="35"/>
        <v>352.61117531347929</v>
      </c>
      <c r="Y22" s="146">
        <f t="shared" si="35"/>
        <v>331.38390203289782</v>
      </c>
      <c r="Z22" s="146">
        <f t="shared" si="35"/>
        <v>394.83416743018267</v>
      </c>
      <c r="AA22" s="146">
        <f t="shared" si="35"/>
        <v>380.77360347805291</v>
      </c>
      <c r="AB22" s="146">
        <f t="shared" si="35"/>
        <v>440.25536690131707</v>
      </c>
      <c r="AC22" s="146">
        <f t="shared" si="35"/>
        <v>473.29234132886671</v>
      </c>
      <c r="AD22" s="146">
        <f t="shared" si="35"/>
        <v>511.52673644778201</v>
      </c>
      <c r="AE22" s="146">
        <f t="shared" si="35"/>
        <v>555.82260337549587</v>
      </c>
      <c r="AF22" s="146">
        <f t="shared" si="35"/>
        <v>528.86361927913811</v>
      </c>
      <c r="AG22" s="146">
        <f t="shared" si="35"/>
        <v>619.75784068634653</v>
      </c>
      <c r="AH22" s="146">
        <f t="shared" si="35"/>
        <v>509.99637231971496</v>
      </c>
      <c r="AI22" s="146">
        <f t="shared" si="35"/>
        <v>528.98649708751452</v>
      </c>
      <c r="AJ22" s="146">
        <f t="shared" si="35"/>
        <v>529.48596958608971</v>
      </c>
      <c r="AK22" s="146">
        <f t="shared" si="35"/>
        <v>535.1665647352479</v>
      </c>
      <c r="AL22" s="146">
        <f t="shared" si="35"/>
        <v>531.66326818252242</v>
      </c>
      <c r="AM22" s="146">
        <f t="shared" si="35"/>
        <v>513.36351341397904</v>
      </c>
      <c r="AQ22" s="260"/>
      <c r="AR22" s="260"/>
      <c r="AS22" s="260"/>
    </row>
    <row r="23" spans="1:45" x14ac:dyDescent="0.35"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Q23" s="260"/>
      <c r="AR23" s="260"/>
      <c r="AS23" s="260"/>
    </row>
    <row r="24" spans="1:45" x14ac:dyDescent="0.35">
      <c r="A24" s="126" t="s">
        <v>185</v>
      </c>
      <c r="B24" s="128">
        <f>AM24</f>
        <v>-104.50750403800004</v>
      </c>
      <c r="C24" s="128">
        <f>AL24</f>
        <v>-119.85100549800003</v>
      </c>
      <c r="D24" s="167">
        <f t="shared" ref="D24:D27" si="36">B24/C24-1</f>
        <v>-0.1280214662884579</v>
      </c>
      <c r="E24" s="128">
        <f>AI24</f>
        <v>-104.18118246659304</v>
      </c>
      <c r="F24" s="167">
        <f>B24/E24-1</f>
        <v>3.1322506011259854E-3</v>
      </c>
      <c r="G24" s="128">
        <f t="shared" ref="G24:G26" si="37">AJ24+AK24+AL24+AM24</f>
        <v>-399.72869693300004</v>
      </c>
      <c r="H24" s="128">
        <f t="shared" ref="H24:H26" si="38">AF24+AG24+AH24+AI24</f>
        <v>-459.57569311038066</v>
      </c>
      <c r="I24" s="211">
        <f>IFERROR(G24/H24-1,0)</f>
        <v>-0.13022228345528841</v>
      </c>
      <c r="J24" s="125"/>
      <c r="K24" s="128">
        <v>-189.5488</v>
      </c>
      <c r="L24" s="128">
        <v>-169.63079999999999</v>
      </c>
      <c r="M24" s="128">
        <v>-158.44319999999999</v>
      </c>
      <c r="N24" s="128">
        <v>-174.18149149567654</v>
      </c>
      <c r="O24" s="128">
        <v>-263.03315205900003</v>
      </c>
      <c r="P24" s="128">
        <v>-368.44509282153126</v>
      </c>
      <c r="Q24" s="128">
        <v>-459.57569311038066</v>
      </c>
      <c r="R24" s="128">
        <v>-399.72869693300004</v>
      </c>
      <c r="S24" s="125"/>
      <c r="T24" s="128">
        <v>-39.504089119</v>
      </c>
      <c r="U24" s="128">
        <v>-40.813502157000002</v>
      </c>
      <c r="V24" s="128">
        <v>-42.512084155215042</v>
      </c>
      <c r="W24" s="128">
        <v>-51.351816064461495</v>
      </c>
      <c r="X24" s="128">
        <v>-57.611698852000004</v>
      </c>
      <c r="Y24" s="128">
        <v>-61.703908695999999</v>
      </c>
      <c r="Z24" s="128">
        <v>-66.055976560000005</v>
      </c>
      <c r="AA24" s="128">
        <v>-77.661567951000009</v>
      </c>
      <c r="AB24" s="128">
        <v>-79.409753834791033</v>
      </c>
      <c r="AC24" s="128">
        <v>-84.895064391223571</v>
      </c>
      <c r="AD24" s="128">
        <v>-96.946640136260982</v>
      </c>
      <c r="AE24" s="128">
        <v>-107.19363445925572</v>
      </c>
      <c r="AF24" s="128">
        <v>-119.158560385919</v>
      </c>
      <c r="AG24" s="128">
        <v>-120.97241973759201</v>
      </c>
      <c r="AH24" s="128">
        <v>-115.26353052027659</v>
      </c>
      <c r="AI24" s="128">
        <v>-104.18118246659304</v>
      </c>
      <c r="AJ24" s="128">
        <v>-104.07307905206588</v>
      </c>
      <c r="AK24" s="128">
        <v>-71.297108344934088</v>
      </c>
      <c r="AL24" s="128">
        <v>-119.85100549800003</v>
      </c>
      <c r="AM24" s="128">
        <v>-104.50750403800004</v>
      </c>
      <c r="AQ24" s="260"/>
      <c r="AR24" s="260"/>
      <c r="AS24" s="260"/>
    </row>
    <row r="25" spans="1:45" x14ac:dyDescent="0.35">
      <c r="A25" s="126" t="s">
        <v>196</v>
      </c>
      <c r="B25" s="128">
        <f>AM25</f>
        <v>-7.4338235369999985</v>
      </c>
      <c r="C25" s="128">
        <f>AL25</f>
        <v>-7.3522588880000015</v>
      </c>
      <c r="D25" s="211">
        <f t="shared" si="36"/>
        <v>1.1093821673380244E-2</v>
      </c>
      <c r="E25" s="128">
        <f>AI25</f>
        <v>-7.8681476269999955</v>
      </c>
      <c r="F25" s="211">
        <f>B25/E25-1</f>
        <v>-5.5200297527411513E-2</v>
      </c>
      <c r="G25" s="128">
        <f t="shared" si="37"/>
        <v>-31.008252855999999</v>
      </c>
      <c r="H25" s="128">
        <f t="shared" si="38"/>
        <v>-31.604085807999997</v>
      </c>
      <c r="I25" s="211">
        <f>IFERROR(G25/H25-1,0)</f>
        <v>-1.885303551002171E-2</v>
      </c>
      <c r="J25" s="125"/>
      <c r="K25" s="128">
        <v>-2.2782</v>
      </c>
      <c r="L25" s="128">
        <v>-8.8918999999999997</v>
      </c>
      <c r="M25" s="128">
        <v>-8.4749999999999996</v>
      </c>
      <c r="N25" s="128">
        <v>-7.3883986381284998</v>
      </c>
      <c r="O25" s="128">
        <v>-14.584372036000001</v>
      </c>
      <c r="P25" s="128">
        <v>-26.459320539</v>
      </c>
      <c r="Q25" s="128">
        <v>-31.604085807999997</v>
      </c>
      <c r="R25" s="128">
        <v>-31.008252855999999</v>
      </c>
      <c r="S25" s="125"/>
      <c r="T25" s="128">
        <v>-1.4380999999999999</v>
      </c>
      <c r="U25" s="128">
        <v>-1.5972</v>
      </c>
      <c r="V25" s="128">
        <v>-1.7500903970000001</v>
      </c>
      <c r="W25" s="128">
        <v>-2.6030082411284998</v>
      </c>
      <c r="X25" s="128">
        <v>-3.0878058296595934</v>
      </c>
      <c r="Y25" s="128">
        <v>-2.8834908925523144</v>
      </c>
      <c r="Z25" s="128">
        <v>-3.8213685027880948</v>
      </c>
      <c r="AA25" s="128">
        <v>-4.7917068110000001</v>
      </c>
      <c r="AB25" s="128">
        <v>-5.7118943570000003</v>
      </c>
      <c r="AC25" s="128">
        <v>-6.277802587</v>
      </c>
      <c r="AD25" s="128">
        <v>-7.1556554620000004</v>
      </c>
      <c r="AE25" s="128">
        <v>-7.3139681329999995</v>
      </c>
      <c r="AF25" s="128">
        <v>-7.7381588050000003</v>
      </c>
      <c r="AG25" s="128">
        <v>-7.9702686189999996</v>
      </c>
      <c r="AH25" s="128">
        <v>-8.0275107569999999</v>
      </c>
      <c r="AI25" s="128">
        <v>-7.8681476269999955</v>
      </c>
      <c r="AJ25" s="128">
        <v>-8.4295434589999996</v>
      </c>
      <c r="AK25" s="128">
        <v>-7.792626971999999</v>
      </c>
      <c r="AL25" s="128">
        <v>-7.3522588880000015</v>
      </c>
      <c r="AM25" s="128">
        <v>-7.4338235369999985</v>
      </c>
      <c r="AQ25" s="260"/>
      <c r="AR25" s="260"/>
      <c r="AS25" s="260"/>
    </row>
    <row r="26" spans="1:45" x14ac:dyDescent="0.35">
      <c r="A26" s="126" t="s">
        <v>149</v>
      </c>
      <c r="B26" s="128">
        <f>AM26</f>
        <v>-67.610153356900042</v>
      </c>
      <c r="C26" s="128">
        <f>AL26</f>
        <v>-41.512723500999982</v>
      </c>
      <c r="D26" s="211">
        <f t="shared" si="36"/>
        <v>0.62866099005215625</v>
      </c>
      <c r="E26" s="128">
        <f>AI26</f>
        <v>-55.388077140000036</v>
      </c>
      <c r="F26" s="211">
        <f>B26/E26-1</f>
        <v>0.22066258386271898</v>
      </c>
      <c r="G26" s="128">
        <f t="shared" si="37"/>
        <v>-211.811808042943</v>
      </c>
      <c r="H26" s="128">
        <f t="shared" si="38"/>
        <v>-182.43352567670001</v>
      </c>
      <c r="I26" s="211">
        <f>IFERROR(G26/H26-1,0)</f>
        <v>0.16103554572697232</v>
      </c>
      <c r="J26" s="125"/>
      <c r="K26" s="128">
        <v>-82.751300000000001</v>
      </c>
      <c r="L26" s="128">
        <v>-78.013300000000001</v>
      </c>
      <c r="M26" s="128">
        <v>-58.561</v>
      </c>
      <c r="N26" s="128">
        <v>-74.937473977695731</v>
      </c>
      <c r="O26" s="128">
        <v>-109.65282078548893</v>
      </c>
      <c r="P26" s="128">
        <v>-159.4731244070785</v>
      </c>
      <c r="Q26" s="128">
        <v>-182.43352567670001</v>
      </c>
      <c r="R26" s="128">
        <v>-211.811808042943</v>
      </c>
      <c r="S26" s="125"/>
      <c r="T26" s="128">
        <v>-14.3568</v>
      </c>
      <c r="U26" s="128">
        <v>-17.019600000000001</v>
      </c>
      <c r="V26" s="128">
        <v>-18.111970342008419</v>
      </c>
      <c r="W26" s="128">
        <v>-25.449103635687305</v>
      </c>
      <c r="X26" s="128">
        <v>-24.349209726671219</v>
      </c>
      <c r="Y26" s="128">
        <v>-26.930148121953415</v>
      </c>
      <c r="Z26" s="128">
        <v>-24.82090896137537</v>
      </c>
      <c r="AA26" s="128">
        <v>-33.552553975488919</v>
      </c>
      <c r="AB26" s="128">
        <v>-32.29270323957811</v>
      </c>
      <c r="AC26" s="128">
        <v>-34.735849733500388</v>
      </c>
      <c r="AD26" s="128">
        <v>-39.379857429999987</v>
      </c>
      <c r="AE26" s="128">
        <v>-53.06471400400001</v>
      </c>
      <c r="AF26" s="128">
        <v>-35.9459942437</v>
      </c>
      <c r="AG26" s="128">
        <v>-41.521540891000001</v>
      </c>
      <c r="AH26" s="128">
        <v>-49.577913401999965</v>
      </c>
      <c r="AI26" s="128">
        <v>-55.388077140000036</v>
      </c>
      <c r="AJ26" s="128">
        <v>-48.678177597821708</v>
      </c>
      <c r="AK26" s="128">
        <v>-54.010753587221252</v>
      </c>
      <c r="AL26" s="128">
        <v>-41.512723500999982</v>
      </c>
      <c r="AM26" s="128">
        <v>-67.610153356900042</v>
      </c>
      <c r="AQ26" s="260"/>
      <c r="AR26" s="260"/>
      <c r="AS26" s="260"/>
    </row>
    <row r="27" spans="1:45" s="25" customFormat="1" x14ac:dyDescent="0.35">
      <c r="A27" s="284" t="s">
        <v>150</v>
      </c>
      <c r="B27" s="279">
        <f>AM27</f>
        <v>-179.55148093190007</v>
      </c>
      <c r="C27" s="279">
        <f>AL27</f>
        <v>-168.71598788700001</v>
      </c>
      <c r="D27" s="285">
        <f t="shared" si="36"/>
        <v>6.422327356526103E-2</v>
      </c>
      <c r="E27" s="279">
        <f>AI27</f>
        <v>-167.43740723359309</v>
      </c>
      <c r="F27" s="285">
        <f>B27/E27-1</f>
        <v>7.2349864337104552E-2</v>
      </c>
      <c r="G27" s="279">
        <f t="shared" ref="G27:H27" si="39">G24+G25+G26</f>
        <v>-642.54875783194302</v>
      </c>
      <c r="H27" s="279">
        <f t="shared" si="39"/>
        <v>-673.61330459508065</v>
      </c>
      <c r="I27" s="285">
        <f>IFERROR(G27/H27-1,0)</f>
        <v>-4.6116290386828074E-2</v>
      </c>
      <c r="J27" s="132"/>
      <c r="K27" s="279">
        <f t="shared" ref="K27:M27" si="40">SUM(K24:K26)</f>
        <v>-274.57830000000001</v>
      </c>
      <c r="L27" s="279">
        <f t="shared" si="40"/>
        <v>-256.536</v>
      </c>
      <c r="M27" s="279">
        <f t="shared" si="40"/>
        <v>-225.47919999999999</v>
      </c>
      <c r="N27" s="279">
        <f>SUM(N24:N26)</f>
        <v>-256.50736411150081</v>
      </c>
      <c r="O27" s="279">
        <f>SUM(O24:O26)</f>
        <v>-387.27034488048895</v>
      </c>
      <c r="P27" s="279">
        <f>SUM(P24:P26)</f>
        <v>-554.37753776760974</v>
      </c>
      <c r="Q27" s="279">
        <f>SUM(Q24:Q26)</f>
        <v>-673.61330459508065</v>
      </c>
      <c r="R27" s="279">
        <v>-642.54875783194302</v>
      </c>
      <c r="S27" s="132"/>
      <c r="T27" s="279">
        <f t="shared" ref="T27:AM27" si="41">T24+T25+T26</f>
        <v>-55.298989118999998</v>
      </c>
      <c r="U27" s="279">
        <f t="shared" si="41"/>
        <v>-59.430302157</v>
      </c>
      <c r="V27" s="279">
        <f t="shared" si="41"/>
        <v>-62.374144894223463</v>
      </c>
      <c r="W27" s="279">
        <f t="shared" si="41"/>
        <v>-79.403927941277303</v>
      </c>
      <c r="X27" s="279">
        <f t="shared" si="41"/>
        <v>-85.048714408330824</v>
      </c>
      <c r="Y27" s="279">
        <f t="shared" si="41"/>
        <v>-91.517547710505738</v>
      </c>
      <c r="Z27" s="279">
        <f t="shared" si="41"/>
        <v>-94.698254024163461</v>
      </c>
      <c r="AA27" s="279">
        <f t="shared" si="41"/>
        <v>-116.00582873748893</v>
      </c>
      <c r="AB27" s="279">
        <f t="shared" si="41"/>
        <v>-117.41435143136914</v>
      </c>
      <c r="AC27" s="279">
        <f t="shared" si="41"/>
        <v>-125.90871671172395</v>
      </c>
      <c r="AD27" s="279">
        <f t="shared" si="41"/>
        <v>-143.48215302826097</v>
      </c>
      <c r="AE27" s="279">
        <f t="shared" si="41"/>
        <v>-167.57231659625575</v>
      </c>
      <c r="AF27" s="279">
        <f t="shared" si="41"/>
        <v>-162.84271343461899</v>
      </c>
      <c r="AG27" s="279">
        <f t="shared" si="41"/>
        <v>-170.46422924759202</v>
      </c>
      <c r="AH27" s="279">
        <f t="shared" si="41"/>
        <v>-172.86895467927656</v>
      </c>
      <c r="AI27" s="279">
        <f t="shared" si="41"/>
        <v>-167.43740723359309</v>
      </c>
      <c r="AJ27" s="279">
        <f t="shared" si="41"/>
        <v>-161.18080010888758</v>
      </c>
      <c r="AK27" s="279">
        <f t="shared" si="41"/>
        <v>-133.10048890415533</v>
      </c>
      <c r="AL27" s="279">
        <f t="shared" si="41"/>
        <v>-168.71598788700001</v>
      </c>
      <c r="AM27" s="279">
        <f t="shared" si="41"/>
        <v>-179.55148093190007</v>
      </c>
      <c r="AN27" s="286"/>
      <c r="AQ27" s="287"/>
      <c r="AR27" s="287"/>
      <c r="AS27" s="287"/>
    </row>
    <row r="28" spans="1:45" x14ac:dyDescent="0.35"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5"/>
      <c r="AK28" s="125"/>
      <c r="AL28" s="125"/>
      <c r="AM28" s="125"/>
      <c r="AQ28" s="260"/>
      <c r="AR28" s="260"/>
      <c r="AS28" s="260"/>
    </row>
    <row r="29" spans="1:45" x14ac:dyDescent="0.35">
      <c r="A29" s="150" t="s">
        <v>151</v>
      </c>
      <c r="B29" s="151">
        <f t="shared" ref="B29:B39" si="42">AM29</f>
        <v>333.81203248207896</v>
      </c>
      <c r="C29" s="151">
        <f t="shared" ref="C29:C39" si="43">AL29</f>
        <v>362.94728029552243</v>
      </c>
      <c r="D29" s="169">
        <f t="shared" ref="D29:D39" si="44">B29/C29-1</f>
        <v>-8.0274049139369974E-2</v>
      </c>
      <c r="E29" s="151">
        <f t="shared" ref="E29:E39" si="45">AI29</f>
        <v>361.54908985392143</v>
      </c>
      <c r="F29" s="169">
        <f t="shared" ref="F29:F39" si="46">B29/E29-1</f>
        <v>-7.6717265096834297E-2</v>
      </c>
      <c r="G29" s="151">
        <f t="shared" ref="G29:H29" si="47">G22+G27</f>
        <v>1467.1305580858957</v>
      </c>
      <c r="H29" s="151">
        <f t="shared" si="47"/>
        <v>1513.9910247776338</v>
      </c>
      <c r="I29" s="169">
        <f>G29/H29-1</f>
        <v>-3.0951614590067122E-2</v>
      </c>
      <c r="J29" s="125"/>
      <c r="K29" s="151">
        <f t="shared" ref="K29:Q29" si="48">K22+K27</f>
        <v>428.20601955500013</v>
      </c>
      <c r="L29" s="151">
        <f t="shared" si="48"/>
        <v>439.48786759599994</v>
      </c>
      <c r="M29" s="151">
        <f t="shared" si="48"/>
        <v>763.16939966500013</v>
      </c>
      <c r="N29" s="151">
        <f>N22+N27</f>
        <v>900.33904439774835</v>
      </c>
      <c r="O29" s="151">
        <f t="shared" si="48"/>
        <v>1072.3307402165108</v>
      </c>
      <c r="P29" s="151">
        <f t="shared" si="48"/>
        <v>1426.519510285852</v>
      </c>
      <c r="Q29" s="151">
        <f t="shared" si="48"/>
        <v>1513.9910247776338</v>
      </c>
      <c r="R29" s="151">
        <v>1467.1305580858957</v>
      </c>
      <c r="S29" s="125"/>
      <c r="T29" s="151">
        <f t="shared" ref="T29:AM29" si="49">T22+T27</f>
        <v>198.74364528700002</v>
      </c>
      <c r="U29" s="151">
        <f t="shared" si="49"/>
        <v>231.30870802999996</v>
      </c>
      <c r="V29" s="151">
        <f t="shared" si="49"/>
        <v>207.17326208713055</v>
      </c>
      <c r="W29" s="151">
        <f t="shared" si="49"/>
        <v>263.11342899361796</v>
      </c>
      <c r="X29" s="151">
        <f t="shared" si="49"/>
        <v>267.56246090514844</v>
      </c>
      <c r="Y29" s="151">
        <f t="shared" si="49"/>
        <v>239.86635432239208</v>
      </c>
      <c r="Z29" s="151">
        <f t="shared" si="49"/>
        <v>300.1359134060192</v>
      </c>
      <c r="AA29" s="151">
        <f t="shared" si="49"/>
        <v>264.76777474056399</v>
      </c>
      <c r="AB29" s="151">
        <f t="shared" si="49"/>
        <v>322.84101546994793</v>
      </c>
      <c r="AC29" s="151">
        <f t="shared" si="49"/>
        <v>347.38362461714274</v>
      </c>
      <c r="AD29" s="151">
        <f t="shared" si="49"/>
        <v>368.04458341952102</v>
      </c>
      <c r="AE29" s="151">
        <f t="shared" si="49"/>
        <v>388.25028677924013</v>
      </c>
      <c r="AF29" s="151">
        <f t="shared" si="49"/>
        <v>366.02090584451912</v>
      </c>
      <c r="AG29" s="151">
        <f t="shared" si="49"/>
        <v>449.29361143875451</v>
      </c>
      <c r="AH29" s="151">
        <f t="shared" si="49"/>
        <v>337.12741764043841</v>
      </c>
      <c r="AI29" s="151">
        <f t="shared" si="49"/>
        <v>361.54908985392143</v>
      </c>
      <c r="AJ29" s="151">
        <f t="shared" si="49"/>
        <v>368.30516947720213</v>
      </c>
      <c r="AK29" s="151">
        <f t="shared" si="49"/>
        <v>402.06607583109258</v>
      </c>
      <c r="AL29" s="151">
        <f t="shared" si="49"/>
        <v>362.94728029552243</v>
      </c>
      <c r="AM29" s="151">
        <f t="shared" si="49"/>
        <v>333.81203248207896</v>
      </c>
      <c r="AQ29" s="260"/>
      <c r="AR29" s="260"/>
      <c r="AS29" s="260"/>
    </row>
    <row r="30" spans="1:45" x14ac:dyDescent="0.35">
      <c r="A30" s="126" t="s">
        <v>152</v>
      </c>
      <c r="B30" s="128">
        <f t="shared" si="42"/>
        <v>-90.54606453499963</v>
      </c>
      <c r="C30" s="128">
        <f t="shared" si="43"/>
        <v>-130.5106994810001</v>
      </c>
      <c r="D30" s="158">
        <f t="shared" si="44"/>
        <v>-0.30621730712445205</v>
      </c>
      <c r="E30" s="128">
        <f t="shared" si="45"/>
        <v>-90.458126468000017</v>
      </c>
      <c r="F30" s="158">
        <f t="shared" si="46"/>
        <v>9.7214114898469539E-4</v>
      </c>
      <c r="G30" s="128">
        <f t="shared" ref="G30" si="50">AJ30+AK30+AL30+AM30</f>
        <v>-466.92652440799981</v>
      </c>
      <c r="H30" s="128">
        <f t="shared" ref="H30" si="51">AF30+AG30+AH30+AI30</f>
        <v>-274.36109219600007</v>
      </c>
      <c r="I30" s="158">
        <f>G30/H30-1</f>
        <v>0.70186858738130931</v>
      </c>
      <c r="J30" s="125"/>
      <c r="K30" s="128">
        <v>-1.5545</v>
      </c>
      <c r="L30" s="128">
        <v>-129.4007</v>
      </c>
      <c r="M30" s="128">
        <v>-271.68729999999999</v>
      </c>
      <c r="N30" s="128">
        <v>-156.90638475052219</v>
      </c>
      <c r="O30" s="128">
        <v>-138.05000000000001</v>
      </c>
      <c r="P30" s="128">
        <v>-116.635250920437</v>
      </c>
      <c r="Q30" s="128">
        <v>-274.36109219600007</v>
      </c>
      <c r="R30" s="128">
        <v>-466.92652440799981</v>
      </c>
      <c r="S30" s="125"/>
      <c r="T30" s="128">
        <v>-31.8796</v>
      </c>
      <c r="U30" s="128">
        <v>-34.698099999999997</v>
      </c>
      <c r="V30" s="128">
        <v>-28.221212319000003</v>
      </c>
      <c r="W30" s="128">
        <v>-62.107472431522211</v>
      </c>
      <c r="X30" s="128">
        <v>-59.783645802000009</v>
      </c>
      <c r="Y30" s="128">
        <v>-39.440302125000002</v>
      </c>
      <c r="Z30" s="128">
        <v>-31.793230563763089</v>
      </c>
      <c r="AA30" s="128">
        <v>-7.0367616035900085</v>
      </c>
      <c r="AB30" s="128">
        <v>-27.045185041036987</v>
      </c>
      <c r="AC30" s="128">
        <v>-34.318895179999998</v>
      </c>
      <c r="AD30" s="128">
        <v>-39.345938718799999</v>
      </c>
      <c r="AE30" s="128">
        <v>-15.925231980600021</v>
      </c>
      <c r="AF30" s="128">
        <v>-53.771556906000001</v>
      </c>
      <c r="AG30" s="128">
        <v>-47.530690016000008</v>
      </c>
      <c r="AH30" s="128">
        <v>-82.600718806000003</v>
      </c>
      <c r="AI30" s="128">
        <v>-90.458126468000017</v>
      </c>
      <c r="AJ30" s="128">
        <v>-114.87365204899997</v>
      </c>
      <c r="AK30" s="128">
        <v>-130.99610834300006</v>
      </c>
      <c r="AL30" s="128">
        <v>-130.5106994810001</v>
      </c>
      <c r="AM30" s="128">
        <v>-90.54606453499963</v>
      </c>
      <c r="AQ30" s="260"/>
      <c r="AR30" s="260"/>
      <c r="AS30" s="260"/>
    </row>
    <row r="31" spans="1:45" x14ac:dyDescent="0.35">
      <c r="A31" s="121" t="s">
        <v>153</v>
      </c>
      <c r="B31" s="146">
        <f t="shared" si="42"/>
        <v>243.26596794707933</v>
      </c>
      <c r="C31" s="146">
        <f t="shared" si="43"/>
        <v>232.43658081452233</v>
      </c>
      <c r="D31" s="166">
        <f t="shared" si="44"/>
        <v>4.6590717754528166E-2</v>
      </c>
      <c r="E31" s="146">
        <f t="shared" si="45"/>
        <v>271.09096338592144</v>
      </c>
      <c r="F31" s="166">
        <f t="shared" si="46"/>
        <v>-0.10264080768797457</v>
      </c>
      <c r="G31" s="146">
        <f t="shared" ref="G31:H31" si="52">G29+G30</f>
        <v>1000.2040336778959</v>
      </c>
      <c r="H31" s="146">
        <f t="shared" si="52"/>
        <v>1239.6299325816337</v>
      </c>
      <c r="I31" s="166">
        <f>G31/H31-1</f>
        <v>-0.19314304423507522</v>
      </c>
      <c r="J31" s="125"/>
      <c r="K31" s="146">
        <f t="shared" ref="K31:M31" si="53">K29+K30</f>
        <v>426.65151955500011</v>
      </c>
      <c r="L31" s="146">
        <f t="shared" si="53"/>
        <v>310.08716759599997</v>
      </c>
      <c r="M31" s="146">
        <f t="shared" si="53"/>
        <v>491.48209966500013</v>
      </c>
      <c r="N31" s="146">
        <f>N29+N30</f>
        <v>743.43265964722616</v>
      </c>
      <c r="O31" s="146">
        <f>O29+O30</f>
        <v>934.28074021651082</v>
      </c>
      <c r="P31" s="146">
        <f>P29+P30</f>
        <v>1309.8842593654149</v>
      </c>
      <c r="Q31" s="146">
        <f>Q29+Q30</f>
        <v>1239.6299325816337</v>
      </c>
      <c r="R31" s="146">
        <v>1000.2040336778959</v>
      </c>
      <c r="S31" s="125"/>
      <c r="T31" s="146">
        <f t="shared" ref="T31:AM31" si="54">T29+T30</f>
        <v>166.86404528700001</v>
      </c>
      <c r="U31" s="146">
        <f t="shared" si="54"/>
        <v>196.61060802999998</v>
      </c>
      <c r="V31" s="146">
        <f t="shared" si="54"/>
        <v>178.95204976813056</v>
      </c>
      <c r="W31" s="146">
        <f t="shared" si="54"/>
        <v>201.00595656209575</v>
      </c>
      <c r="X31" s="146">
        <f t="shared" si="54"/>
        <v>207.77881510314842</v>
      </c>
      <c r="Y31" s="146">
        <f t="shared" si="54"/>
        <v>200.4260521973921</v>
      </c>
      <c r="Z31" s="146">
        <f t="shared" si="54"/>
        <v>268.34268284225612</v>
      </c>
      <c r="AA31" s="146">
        <f t="shared" si="54"/>
        <v>257.73101313697396</v>
      </c>
      <c r="AB31" s="146">
        <f t="shared" si="54"/>
        <v>295.79583042891096</v>
      </c>
      <c r="AC31" s="146">
        <f t="shared" si="54"/>
        <v>313.06472943714277</v>
      </c>
      <c r="AD31" s="146">
        <f t="shared" si="54"/>
        <v>328.69864470072105</v>
      </c>
      <c r="AE31" s="146">
        <f t="shared" si="54"/>
        <v>372.32505479864011</v>
      </c>
      <c r="AF31" s="146">
        <f t="shared" si="54"/>
        <v>312.24934893851912</v>
      </c>
      <c r="AG31" s="146">
        <f t="shared" si="54"/>
        <v>401.76292142275452</v>
      </c>
      <c r="AH31" s="146">
        <f t="shared" si="54"/>
        <v>254.52669883443841</v>
      </c>
      <c r="AI31" s="146">
        <f t="shared" si="54"/>
        <v>271.09096338592144</v>
      </c>
      <c r="AJ31" s="146">
        <f t="shared" si="54"/>
        <v>253.43151742820214</v>
      </c>
      <c r="AK31" s="146">
        <f t="shared" si="54"/>
        <v>271.06996748809252</v>
      </c>
      <c r="AL31" s="146">
        <f t="shared" si="54"/>
        <v>232.43658081452233</v>
      </c>
      <c r="AM31" s="146">
        <f t="shared" si="54"/>
        <v>243.26596794707933</v>
      </c>
      <c r="AQ31" s="260"/>
      <c r="AR31" s="260"/>
      <c r="AS31" s="260"/>
    </row>
    <row r="32" spans="1:45" x14ac:dyDescent="0.35">
      <c r="A32" s="126" t="s">
        <v>201</v>
      </c>
      <c r="B32" s="128">
        <f t="shared" si="42"/>
        <v>-5.3359049719999998</v>
      </c>
      <c r="C32" s="128">
        <f t="shared" si="43"/>
        <v>1.1992397999999997</v>
      </c>
      <c r="D32" s="157">
        <f t="shared" si="44"/>
        <v>-5.449406175478833</v>
      </c>
      <c r="E32" s="128">
        <f t="shared" si="45"/>
        <v>4.5767531499999983</v>
      </c>
      <c r="F32" s="157">
        <f t="shared" si="46"/>
        <v>-2.1658712622506204</v>
      </c>
      <c r="G32" s="128">
        <f t="shared" ref="G32" si="55">AJ32+AK32+AL32+AM32</f>
        <v>-3.0671013970000001</v>
      </c>
      <c r="H32" s="128">
        <f t="shared" ref="H32" si="56">AF32+AG32+AH32+AI32</f>
        <v>15.381484620999997</v>
      </c>
      <c r="I32" s="157">
        <f>G32/H32-1</f>
        <v>-1.1994021690736247</v>
      </c>
      <c r="J32" s="125"/>
      <c r="K32" s="128">
        <v>22.739100000000001</v>
      </c>
      <c r="L32" s="128">
        <v>20.352499999999999</v>
      </c>
      <c r="M32" s="128">
        <v>18.501300000000001</v>
      </c>
      <c r="N32" s="128">
        <v>18.9669612938069</v>
      </c>
      <c r="O32" s="128">
        <v>70.005114049402891</v>
      </c>
      <c r="P32" s="128">
        <v>4.4705222950000021</v>
      </c>
      <c r="Q32" s="128">
        <v>15.381484620999997</v>
      </c>
      <c r="R32" s="128">
        <v>-3.0671013970000001</v>
      </c>
      <c r="S32" s="125"/>
      <c r="T32" s="128">
        <v>0.94943109699999995</v>
      </c>
      <c r="U32" s="128">
        <v>0.49709999999999999</v>
      </c>
      <c r="V32" s="128">
        <v>0.78616902000000022</v>
      </c>
      <c r="W32" s="128">
        <v>16.7342611768069</v>
      </c>
      <c r="X32" s="128">
        <v>9.5859123237936803</v>
      </c>
      <c r="Y32" s="128">
        <v>29.161435083609202</v>
      </c>
      <c r="Z32" s="128">
        <v>12.958581236000001</v>
      </c>
      <c r="AA32" s="128">
        <v>18.299185405999999</v>
      </c>
      <c r="AB32" s="128">
        <v>2.7622914000000001</v>
      </c>
      <c r="AC32" s="128">
        <v>4.6028753519999999</v>
      </c>
      <c r="AD32" s="128">
        <v>13.533057531000001</v>
      </c>
      <c r="AE32" s="128">
        <v>-16.427701987999999</v>
      </c>
      <c r="AF32" s="128">
        <v>-0.51575048900000009</v>
      </c>
      <c r="AG32" s="128">
        <v>4.697840641</v>
      </c>
      <c r="AH32" s="128">
        <v>6.6226413189999986</v>
      </c>
      <c r="AI32" s="128">
        <v>4.5767531499999983</v>
      </c>
      <c r="AJ32" s="128">
        <v>4.3143387750000004</v>
      </c>
      <c r="AK32" s="128">
        <v>-3.2447750000000006</v>
      </c>
      <c r="AL32" s="128">
        <v>1.1992397999999997</v>
      </c>
      <c r="AM32" s="128">
        <v>-5.3359049719999998</v>
      </c>
      <c r="AQ32" s="260"/>
      <c r="AR32" s="260"/>
      <c r="AS32" s="260"/>
    </row>
    <row r="33" spans="1:45" x14ac:dyDescent="0.35">
      <c r="A33" s="150" t="s">
        <v>155</v>
      </c>
      <c r="B33" s="151">
        <f t="shared" si="42"/>
        <v>237.93006297507932</v>
      </c>
      <c r="C33" s="151">
        <f t="shared" si="43"/>
        <v>233.63582061452232</v>
      </c>
      <c r="D33" s="169">
        <f t="shared" si="44"/>
        <v>1.8380068387039428E-2</v>
      </c>
      <c r="E33" s="151">
        <f t="shared" si="45"/>
        <v>275.66771653592144</v>
      </c>
      <c r="F33" s="169">
        <f t="shared" si="46"/>
        <v>-0.13689544076854077</v>
      </c>
      <c r="G33" s="151">
        <f>G31+G32</f>
        <v>997.13693228089596</v>
      </c>
      <c r="H33" s="151">
        <f>H31+H32</f>
        <v>1255.0114172026338</v>
      </c>
      <c r="I33" s="169">
        <f>G33/H33-1</f>
        <v>-0.20547580793848785</v>
      </c>
      <c r="J33" s="125"/>
      <c r="K33" s="151">
        <f t="shared" ref="K33:Q33" si="57">K31+K32</f>
        <v>449.39061955500011</v>
      </c>
      <c r="L33" s="151">
        <f t="shared" si="57"/>
        <v>330.43966759599999</v>
      </c>
      <c r="M33" s="151">
        <f t="shared" si="57"/>
        <v>509.98339966500015</v>
      </c>
      <c r="N33" s="151">
        <f>N31+N32</f>
        <v>762.39962094103305</v>
      </c>
      <c r="O33" s="151">
        <f t="shared" si="57"/>
        <v>1004.2858542659137</v>
      </c>
      <c r="P33" s="151">
        <f t="shared" si="57"/>
        <v>1314.3547816604148</v>
      </c>
      <c r="Q33" s="151">
        <f t="shared" si="57"/>
        <v>1255.0114172026338</v>
      </c>
      <c r="R33" s="151">
        <v>997.13693228089596</v>
      </c>
      <c r="S33" s="125"/>
      <c r="T33" s="151">
        <f>T31+T32</f>
        <v>167.81347638400001</v>
      </c>
      <c r="U33" s="151">
        <f t="shared" ref="U33:AM33" si="58">U31+U32</f>
        <v>197.10770802999997</v>
      </c>
      <c r="V33" s="151">
        <f t="shared" si="58"/>
        <v>179.73821878813055</v>
      </c>
      <c r="W33" s="151">
        <f t="shared" si="58"/>
        <v>217.74021773890266</v>
      </c>
      <c r="X33" s="151">
        <f t="shared" si="58"/>
        <v>217.3647274269421</v>
      </c>
      <c r="Y33" s="151">
        <f t="shared" si="58"/>
        <v>229.5874872810013</v>
      </c>
      <c r="Z33" s="151">
        <f t="shared" si="58"/>
        <v>281.30126407825611</v>
      </c>
      <c r="AA33" s="151">
        <f t="shared" si="58"/>
        <v>276.03019854297395</v>
      </c>
      <c r="AB33" s="151">
        <f t="shared" si="58"/>
        <v>298.55812182891094</v>
      </c>
      <c r="AC33" s="151">
        <f t="shared" si="58"/>
        <v>317.66760478914279</v>
      </c>
      <c r="AD33" s="151">
        <f t="shared" si="58"/>
        <v>342.23170223172104</v>
      </c>
      <c r="AE33" s="151">
        <f t="shared" si="58"/>
        <v>355.89735281064009</v>
      </c>
      <c r="AF33" s="151">
        <f t="shared" si="58"/>
        <v>311.73359844951909</v>
      </c>
      <c r="AG33" s="151">
        <f t="shared" si="58"/>
        <v>406.46076206375454</v>
      </c>
      <c r="AH33" s="151">
        <f t="shared" si="58"/>
        <v>261.1493401534384</v>
      </c>
      <c r="AI33" s="151">
        <f t="shared" si="58"/>
        <v>275.66771653592144</v>
      </c>
      <c r="AJ33" s="151">
        <f t="shared" si="58"/>
        <v>257.74585620320215</v>
      </c>
      <c r="AK33" s="151">
        <f t="shared" si="58"/>
        <v>267.82519248809251</v>
      </c>
      <c r="AL33" s="151">
        <f t="shared" si="58"/>
        <v>233.63582061452232</v>
      </c>
      <c r="AM33" s="151">
        <f t="shared" si="58"/>
        <v>237.93006297507932</v>
      </c>
      <c r="AQ33" s="260"/>
      <c r="AR33" s="260"/>
      <c r="AS33" s="260"/>
    </row>
    <row r="34" spans="1:45" x14ac:dyDescent="0.35">
      <c r="A34" s="126" t="s">
        <v>156</v>
      </c>
      <c r="B34" s="212">
        <f t="shared" si="42"/>
        <v>0</v>
      </c>
      <c r="C34" s="212">
        <f t="shared" si="43"/>
        <v>0</v>
      </c>
      <c r="D34" s="157">
        <f>IFERROR(B34/C34-1,0)</f>
        <v>0</v>
      </c>
      <c r="E34" s="212">
        <f t="shared" si="45"/>
        <v>0</v>
      </c>
      <c r="F34" s="157">
        <f>IFERROR(B34/E34-1,0)</f>
        <v>0</v>
      </c>
      <c r="G34" s="212">
        <f t="shared" ref="G34" si="59">AJ34+AK34+AL34+AM34</f>
        <v>0</v>
      </c>
      <c r="H34" s="212">
        <f t="shared" ref="H34" si="60">AF34+AG34+AH34+AI34</f>
        <v>0</v>
      </c>
      <c r="I34" s="157">
        <f>IFERROR(G34/H34-1,0)</f>
        <v>0</v>
      </c>
      <c r="J34" s="125"/>
      <c r="K34" s="212">
        <v>0</v>
      </c>
      <c r="L34" s="212">
        <v>-1.504</v>
      </c>
      <c r="M34" s="212">
        <v>0</v>
      </c>
      <c r="N34" s="212">
        <v>0</v>
      </c>
      <c r="O34" s="212">
        <v>0</v>
      </c>
      <c r="P34" s="212">
        <v>0</v>
      </c>
      <c r="Q34" s="212">
        <v>0</v>
      </c>
      <c r="R34" s="212">
        <v>0</v>
      </c>
      <c r="S34" s="125"/>
      <c r="T34" s="212">
        <v>0</v>
      </c>
      <c r="U34" s="212">
        <v>0</v>
      </c>
      <c r="V34" s="212">
        <v>0</v>
      </c>
      <c r="W34" s="212">
        <v>0</v>
      </c>
      <c r="X34" s="212">
        <v>0</v>
      </c>
      <c r="Y34" s="212">
        <v>0</v>
      </c>
      <c r="Z34" s="212">
        <v>0</v>
      </c>
      <c r="AA34" s="212">
        <v>0</v>
      </c>
      <c r="AB34" s="212">
        <v>0</v>
      </c>
      <c r="AC34" s="212">
        <v>0</v>
      </c>
      <c r="AD34" s="212">
        <v>0</v>
      </c>
      <c r="AE34" s="212">
        <v>0</v>
      </c>
      <c r="AF34" s="212">
        <v>0</v>
      </c>
      <c r="AG34" s="212">
        <v>0</v>
      </c>
      <c r="AH34" s="212">
        <v>0</v>
      </c>
      <c r="AI34" s="212">
        <v>0</v>
      </c>
      <c r="AJ34" s="212">
        <v>0</v>
      </c>
      <c r="AK34" s="212">
        <v>0</v>
      </c>
      <c r="AL34" s="212">
        <v>0</v>
      </c>
      <c r="AM34" s="212">
        <v>0</v>
      </c>
      <c r="AQ34" s="260"/>
      <c r="AR34" s="260"/>
      <c r="AS34" s="260"/>
    </row>
    <row r="35" spans="1:45" x14ac:dyDescent="0.35">
      <c r="A35" s="150" t="s">
        <v>157</v>
      </c>
      <c r="B35" s="151">
        <f t="shared" si="42"/>
        <v>237.93006297507932</v>
      </c>
      <c r="C35" s="151">
        <f t="shared" si="43"/>
        <v>233.63582061452232</v>
      </c>
      <c r="D35" s="169">
        <f t="shared" si="44"/>
        <v>1.8380068387039428E-2</v>
      </c>
      <c r="E35" s="151">
        <f t="shared" si="45"/>
        <v>275.66771653592144</v>
      </c>
      <c r="F35" s="169">
        <f t="shared" si="46"/>
        <v>-0.13689544076854077</v>
      </c>
      <c r="G35" s="151">
        <f>G33+G34</f>
        <v>997.13693228089596</v>
      </c>
      <c r="H35" s="151">
        <f>H33+H34</f>
        <v>1255.0114172026338</v>
      </c>
      <c r="I35" s="169">
        <f>G35/H35-1</f>
        <v>-0.20547580793848785</v>
      </c>
      <c r="J35" s="125"/>
      <c r="K35" s="151">
        <f t="shared" ref="K35:Q35" si="61">K33+K34</f>
        <v>449.39061955500011</v>
      </c>
      <c r="L35" s="151">
        <f t="shared" si="61"/>
        <v>328.93566759599997</v>
      </c>
      <c r="M35" s="151">
        <f t="shared" si="61"/>
        <v>509.98339966500015</v>
      </c>
      <c r="N35" s="151">
        <f>N33+N34</f>
        <v>762.39962094103305</v>
      </c>
      <c r="O35" s="151">
        <f t="shared" si="61"/>
        <v>1004.2858542659137</v>
      </c>
      <c r="P35" s="151">
        <f t="shared" si="61"/>
        <v>1314.3547816604148</v>
      </c>
      <c r="Q35" s="151">
        <f t="shared" si="61"/>
        <v>1255.0114172026338</v>
      </c>
      <c r="R35" s="151">
        <v>997.13693228089596</v>
      </c>
      <c r="S35" s="125"/>
      <c r="T35" s="151">
        <f>T33+T34</f>
        <v>167.81347638400001</v>
      </c>
      <c r="U35" s="151">
        <f t="shared" ref="U35:AM35" si="62">U33+U34</f>
        <v>197.10770802999997</v>
      </c>
      <c r="V35" s="151">
        <f t="shared" si="62"/>
        <v>179.73821878813055</v>
      </c>
      <c r="W35" s="151">
        <f t="shared" si="62"/>
        <v>217.74021773890266</v>
      </c>
      <c r="X35" s="151">
        <f t="shared" si="62"/>
        <v>217.3647274269421</v>
      </c>
      <c r="Y35" s="151">
        <f t="shared" si="62"/>
        <v>229.5874872810013</v>
      </c>
      <c r="Z35" s="151">
        <f t="shared" si="62"/>
        <v>281.30126407825611</v>
      </c>
      <c r="AA35" s="151">
        <f t="shared" si="62"/>
        <v>276.03019854297395</v>
      </c>
      <c r="AB35" s="151">
        <f t="shared" si="62"/>
        <v>298.55812182891094</v>
      </c>
      <c r="AC35" s="151">
        <f t="shared" si="62"/>
        <v>317.66760478914279</v>
      </c>
      <c r="AD35" s="151">
        <f t="shared" si="62"/>
        <v>342.23170223172104</v>
      </c>
      <c r="AE35" s="151">
        <f t="shared" si="62"/>
        <v>355.89735281064009</v>
      </c>
      <c r="AF35" s="151">
        <f t="shared" si="62"/>
        <v>311.73359844951909</v>
      </c>
      <c r="AG35" s="151">
        <f t="shared" si="62"/>
        <v>406.46076206375454</v>
      </c>
      <c r="AH35" s="151">
        <f t="shared" si="62"/>
        <v>261.1493401534384</v>
      </c>
      <c r="AI35" s="151">
        <f t="shared" si="62"/>
        <v>275.66771653592144</v>
      </c>
      <c r="AJ35" s="151">
        <f t="shared" si="62"/>
        <v>257.74585620320215</v>
      </c>
      <c r="AK35" s="151">
        <f t="shared" si="62"/>
        <v>267.82519248809251</v>
      </c>
      <c r="AL35" s="151">
        <f t="shared" si="62"/>
        <v>233.63582061452232</v>
      </c>
      <c r="AM35" s="151">
        <f t="shared" si="62"/>
        <v>237.93006297507932</v>
      </c>
      <c r="AQ35" s="260"/>
      <c r="AR35" s="260"/>
      <c r="AS35" s="260"/>
    </row>
    <row r="36" spans="1:45" x14ac:dyDescent="0.35">
      <c r="A36" s="126" t="s">
        <v>158</v>
      </c>
      <c r="B36" s="128">
        <f t="shared" si="42"/>
        <v>-60.799319971622594</v>
      </c>
      <c r="C36" s="128">
        <f t="shared" si="43"/>
        <v>-52.540175264440855</v>
      </c>
      <c r="D36" s="158">
        <f t="shared" si="44"/>
        <v>0.15719674830950781</v>
      </c>
      <c r="E36" s="128">
        <f t="shared" si="45"/>
        <v>-52.829665770392268</v>
      </c>
      <c r="F36" s="158">
        <f t="shared" si="46"/>
        <v>0.15085566196591049</v>
      </c>
      <c r="G36" s="128">
        <f t="shared" ref="G36" si="63">AJ36+AK36+AL36+AM36</f>
        <v>-233.74962570640781</v>
      </c>
      <c r="H36" s="128">
        <f t="shared" ref="H36" si="64">AF36+AG36+AH36+AI36</f>
        <v>-278.51060487228779</v>
      </c>
      <c r="I36" s="158">
        <f>G36/H36-1</f>
        <v>-0.16071552889846086</v>
      </c>
      <c r="J36" s="125"/>
      <c r="K36" s="128">
        <v>-142.99760000000001</v>
      </c>
      <c r="L36" s="128">
        <v>-84.013599999999997</v>
      </c>
      <c r="M36" s="128">
        <v>-108.88800000000001</v>
      </c>
      <c r="N36" s="128">
        <v>-168.96271428354891</v>
      </c>
      <c r="O36" s="128">
        <v>-236.16802401995847</v>
      </c>
      <c r="P36" s="128">
        <v>-297.79994785021995</v>
      </c>
      <c r="Q36" s="128">
        <v>-278.51060487228779</v>
      </c>
      <c r="R36" s="128">
        <v>-233.74962570640781</v>
      </c>
      <c r="S36" s="125"/>
      <c r="T36" s="128">
        <v>-37.228067600000003</v>
      </c>
      <c r="U36" s="128">
        <v>-43.6664467409297</v>
      </c>
      <c r="V36" s="128">
        <v>-39.851876808532438</v>
      </c>
      <c r="W36" s="128">
        <v>-48.216323134086778</v>
      </c>
      <c r="X36" s="128">
        <v>-49.667142912526998</v>
      </c>
      <c r="Y36" s="128">
        <v>-56.079565496453725</v>
      </c>
      <c r="Z36" s="128">
        <v>-65.237084732831292</v>
      </c>
      <c r="AA36" s="128">
        <v>-65.184230878146451</v>
      </c>
      <c r="AB36" s="128">
        <v>-69.080781999999999</v>
      </c>
      <c r="AC36" s="128">
        <v>-70.379465263744791</v>
      </c>
      <c r="AD36" s="128">
        <v>-79.353839646240459</v>
      </c>
      <c r="AE36" s="128">
        <v>-78.985860940234659</v>
      </c>
      <c r="AF36" s="128">
        <v>-71.039937742347632</v>
      </c>
      <c r="AG36" s="128">
        <v>-93.751372588722944</v>
      </c>
      <c r="AH36" s="128">
        <v>-60.889628770824942</v>
      </c>
      <c r="AI36" s="128">
        <v>-52.829665770392268</v>
      </c>
      <c r="AJ36" s="128">
        <v>-56.441429119796211</v>
      </c>
      <c r="AK36" s="128">
        <v>-63.968701350548159</v>
      </c>
      <c r="AL36" s="128">
        <v>-52.540175264440855</v>
      </c>
      <c r="AM36" s="128">
        <v>-60.799319971622594</v>
      </c>
      <c r="AQ36" s="260"/>
      <c r="AR36" s="260"/>
      <c r="AS36" s="260"/>
    </row>
    <row r="37" spans="1:45" x14ac:dyDescent="0.35">
      <c r="A37" s="121" t="s">
        <v>186</v>
      </c>
      <c r="B37" s="146">
        <f t="shared" si="42"/>
        <v>177.13074300345673</v>
      </c>
      <c r="C37" s="146">
        <f t="shared" si="43"/>
        <v>181.09564535008147</v>
      </c>
      <c r="D37" s="166">
        <f>B37/C37-1</f>
        <v>-2.1893968454956836E-2</v>
      </c>
      <c r="E37" s="146">
        <f t="shared" si="45"/>
        <v>222.83805076552918</v>
      </c>
      <c r="F37" s="166">
        <f>B37/E37-1</f>
        <v>-0.20511446588700333</v>
      </c>
      <c r="G37" s="146">
        <f t="shared" ref="G37:H37" si="65">G35+G36</f>
        <v>763.38730657448809</v>
      </c>
      <c r="H37" s="146">
        <f t="shared" si="65"/>
        <v>976.50081233034598</v>
      </c>
      <c r="I37" s="166">
        <f>G37/H37-1</f>
        <v>-0.2182420158435695</v>
      </c>
      <c r="J37" s="125"/>
      <c r="K37" s="146">
        <f t="shared" ref="K37:Q37" si="66">K35+K36</f>
        <v>306.39301955500014</v>
      </c>
      <c r="L37" s="146">
        <f t="shared" si="66"/>
        <v>244.92206759599998</v>
      </c>
      <c r="M37" s="146">
        <f t="shared" si="66"/>
        <v>401.09539966500017</v>
      </c>
      <c r="N37" s="146">
        <f t="shared" si="66"/>
        <v>593.43690665748409</v>
      </c>
      <c r="O37" s="146">
        <f t="shared" si="66"/>
        <v>768.11783024595525</v>
      </c>
      <c r="P37" s="146">
        <f t="shared" si="66"/>
        <v>1016.5548338101949</v>
      </c>
      <c r="Q37" s="146">
        <f t="shared" si="66"/>
        <v>976.50081233034598</v>
      </c>
      <c r="R37" s="146">
        <v>763.38730657448809</v>
      </c>
      <c r="S37" s="125"/>
      <c r="T37" s="146">
        <f t="shared" ref="T37:AM37" si="67">T35+T36</f>
        <v>130.58540878400001</v>
      </c>
      <c r="U37" s="146">
        <f t="shared" si="67"/>
        <v>153.44126128907027</v>
      </c>
      <c r="V37" s="146">
        <f t="shared" si="67"/>
        <v>139.88634197959811</v>
      </c>
      <c r="W37" s="146">
        <f t="shared" si="67"/>
        <v>169.52389460481589</v>
      </c>
      <c r="X37" s="146">
        <f t="shared" si="67"/>
        <v>167.6975845144151</v>
      </c>
      <c r="Y37" s="146">
        <f t="shared" si="67"/>
        <v>173.50792178454759</v>
      </c>
      <c r="Z37" s="146">
        <f t="shared" si="67"/>
        <v>216.0641793454248</v>
      </c>
      <c r="AA37" s="146">
        <f t="shared" si="67"/>
        <v>210.8459676648275</v>
      </c>
      <c r="AB37" s="146">
        <f t="shared" si="67"/>
        <v>229.47733982891094</v>
      </c>
      <c r="AC37" s="146">
        <f t="shared" si="67"/>
        <v>247.28813952539798</v>
      </c>
      <c r="AD37" s="146">
        <f t="shared" si="67"/>
        <v>262.87786258548056</v>
      </c>
      <c r="AE37" s="146">
        <f t="shared" si="67"/>
        <v>276.91149187040543</v>
      </c>
      <c r="AF37" s="146">
        <f t="shared" si="67"/>
        <v>240.69366070717146</v>
      </c>
      <c r="AG37" s="146">
        <f t="shared" si="67"/>
        <v>312.70938947503157</v>
      </c>
      <c r="AH37" s="146">
        <f t="shared" si="67"/>
        <v>200.25971138261346</v>
      </c>
      <c r="AI37" s="146">
        <f t="shared" si="67"/>
        <v>222.83805076552918</v>
      </c>
      <c r="AJ37" s="146">
        <f t="shared" si="67"/>
        <v>201.30442708340593</v>
      </c>
      <c r="AK37" s="146">
        <f t="shared" si="67"/>
        <v>203.85649113754437</v>
      </c>
      <c r="AL37" s="146">
        <f t="shared" si="67"/>
        <v>181.09564535008147</v>
      </c>
      <c r="AM37" s="146">
        <f t="shared" si="67"/>
        <v>177.13074300345673</v>
      </c>
      <c r="AQ37" s="260"/>
      <c r="AR37" s="260"/>
      <c r="AS37" s="260"/>
    </row>
    <row r="38" spans="1:45" x14ac:dyDescent="0.35">
      <c r="A38" s="126" t="s">
        <v>163</v>
      </c>
      <c r="B38" s="128">
        <f t="shared" si="42"/>
        <v>12.823002162455998</v>
      </c>
      <c r="C38" s="128">
        <f t="shared" si="43"/>
        <v>5.5680135349582285</v>
      </c>
      <c r="D38" s="157">
        <f t="shared" si="44"/>
        <v>1.3029761120277517</v>
      </c>
      <c r="E38" s="128">
        <f t="shared" si="45"/>
        <v>-1.298305609000002</v>
      </c>
      <c r="F38" s="157">
        <f t="shared" si="46"/>
        <v>-10.876720914987573</v>
      </c>
      <c r="G38" s="128">
        <f t="shared" ref="G38" si="68">AJ38+AK38+AL38+AM38</f>
        <v>2.2097212868347906</v>
      </c>
      <c r="H38" s="128">
        <f t="shared" ref="H38" si="69">AF38+AG38+AH38+AI38</f>
        <v>-10.01977075816802</v>
      </c>
      <c r="I38" s="157">
        <f>G38/H38-1</f>
        <v>-1.2205361120695748</v>
      </c>
      <c r="J38" s="125"/>
      <c r="K38" s="128">
        <v>-10.7346</v>
      </c>
      <c r="L38" s="128">
        <v>-3.6728999999999998</v>
      </c>
      <c r="M38" s="128">
        <v>-2.9798</v>
      </c>
      <c r="N38" s="128">
        <v>19.694427107999999</v>
      </c>
      <c r="O38" s="128">
        <v>11.820338852999999</v>
      </c>
      <c r="P38" s="128">
        <v>-7.4824332680398928</v>
      </c>
      <c r="Q38" s="128">
        <v>-10.01977075816802</v>
      </c>
      <c r="R38" s="128">
        <v>2.2097212868347906</v>
      </c>
      <c r="S38" s="125"/>
      <c r="T38" s="128">
        <v>6.1913225390000015</v>
      </c>
      <c r="U38" s="128">
        <v>-4.1179415875595193</v>
      </c>
      <c r="V38" s="128">
        <v>9.0874834955595212</v>
      </c>
      <c r="W38" s="128">
        <v>8.5335626609999977</v>
      </c>
      <c r="X38" s="128">
        <v>7.4179128749999999</v>
      </c>
      <c r="Y38" s="128">
        <v>-0.69335432199999991</v>
      </c>
      <c r="Z38" s="128">
        <v>4.6248164000000003</v>
      </c>
      <c r="AA38" s="128">
        <v>0.47096389999999999</v>
      </c>
      <c r="AB38" s="128">
        <v>-4.4908208691194798</v>
      </c>
      <c r="AC38" s="128">
        <v>-1.1879098000000001</v>
      </c>
      <c r="AD38" s="128">
        <v>2.1278239618581543</v>
      </c>
      <c r="AE38" s="128">
        <v>-3.9315265607785674</v>
      </c>
      <c r="AF38" s="128">
        <v>-4.3026749000000004</v>
      </c>
      <c r="AG38" s="128">
        <v>5.725082317</v>
      </c>
      <c r="AH38" s="128">
        <v>-10.143872566168017</v>
      </c>
      <c r="AI38" s="128">
        <v>-1.298305609000002</v>
      </c>
      <c r="AJ38" s="128">
        <v>-5.8933216595794375</v>
      </c>
      <c r="AK38" s="128">
        <v>-10.287972750999998</v>
      </c>
      <c r="AL38" s="128">
        <v>5.5680135349582285</v>
      </c>
      <c r="AM38" s="128">
        <v>12.823002162455998</v>
      </c>
      <c r="AQ38" s="260"/>
      <c r="AR38" s="260"/>
      <c r="AS38" s="260"/>
    </row>
    <row r="39" spans="1:45" x14ac:dyDescent="0.35">
      <c r="A39" s="121" t="s">
        <v>193</v>
      </c>
      <c r="B39" s="146">
        <f t="shared" si="42"/>
        <v>189.95374516591272</v>
      </c>
      <c r="C39" s="146">
        <f t="shared" si="43"/>
        <v>186.66365888503969</v>
      </c>
      <c r="D39" s="166">
        <f t="shared" si="44"/>
        <v>1.7625746224653627E-2</v>
      </c>
      <c r="E39" s="146">
        <f t="shared" si="45"/>
        <v>221.53974515652916</v>
      </c>
      <c r="F39" s="166">
        <f t="shared" si="46"/>
        <v>-0.14257486830771304</v>
      </c>
      <c r="G39" s="146">
        <f t="shared" ref="G39:H39" si="70">G37+G38</f>
        <v>765.59702786132289</v>
      </c>
      <c r="H39" s="146">
        <f t="shared" si="70"/>
        <v>966.48104157217801</v>
      </c>
      <c r="I39" s="166">
        <f>G39/H39-1</f>
        <v>-0.20785096144677229</v>
      </c>
      <c r="J39" s="125"/>
      <c r="K39" s="146">
        <f t="shared" ref="K39:Q39" si="71">K37+K38</f>
        <v>295.65841955500014</v>
      </c>
      <c r="L39" s="146">
        <f t="shared" si="71"/>
        <v>241.24916759599998</v>
      </c>
      <c r="M39" s="146">
        <f t="shared" si="71"/>
        <v>398.11559966500016</v>
      </c>
      <c r="N39" s="146">
        <f>N37+N38</f>
        <v>613.1313337654841</v>
      </c>
      <c r="O39" s="146">
        <f t="shared" si="71"/>
        <v>779.9381690989552</v>
      </c>
      <c r="P39" s="146">
        <f t="shared" si="71"/>
        <v>1009.0724005421549</v>
      </c>
      <c r="Q39" s="146">
        <f t="shared" si="71"/>
        <v>966.48104157217801</v>
      </c>
      <c r="R39" s="146">
        <v>765.59702786132289</v>
      </c>
      <c r="S39" s="125"/>
      <c r="T39" s="146">
        <f t="shared" ref="T39:AA39" si="72">T37+T38</f>
        <v>136.77673132300001</v>
      </c>
      <c r="U39" s="146">
        <f t="shared" si="72"/>
        <v>149.32331970151074</v>
      </c>
      <c r="V39" s="146">
        <f t="shared" si="72"/>
        <v>148.97382547515764</v>
      </c>
      <c r="W39" s="146">
        <f t="shared" si="72"/>
        <v>178.05745726581588</v>
      </c>
      <c r="X39" s="146">
        <f t="shared" si="72"/>
        <v>175.11549738941511</v>
      </c>
      <c r="Y39" s="146">
        <f t="shared" si="72"/>
        <v>172.81456746254759</v>
      </c>
      <c r="Z39" s="146">
        <f t="shared" si="72"/>
        <v>220.68899574542479</v>
      </c>
      <c r="AA39" s="146">
        <f t="shared" si="72"/>
        <v>211.31693156482748</v>
      </c>
      <c r="AB39" s="146">
        <f>AB37+AB38</f>
        <v>224.98651895979145</v>
      </c>
      <c r="AC39" s="146">
        <f t="shared" ref="AC39:AM39" si="73">AC37+AC38</f>
        <v>246.10022972539798</v>
      </c>
      <c r="AD39" s="146">
        <f t="shared" si="73"/>
        <v>265.00568654733871</v>
      </c>
      <c r="AE39" s="146">
        <f t="shared" si="73"/>
        <v>272.97996530962683</v>
      </c>
      <c r="AF39" s="146">
        <f t="shared" si="73"/>
        <v>236.39098580717146</v>
      </c>
      <c r="AG39" s="146">
        <f t="shared" si="73"/>
        <v>318.43447179203156</v>
      </c>
      <c r="AH39" s="146">
        <f t="shared" si="73"/>
        <v>190.11583881644543</v>
      </c>
      <c r="AI39" s="146">
        <f t="shared" si="73"/>
        <v>221.53974515652916</v>
      </c>
      <c r="AJ39" s="146">
        <f t="shared" si="73"/>
        <v>195.41110542382648</v>
      </c>
      <c r="AK39" s="146">
        <f t="shared" si="73"/>
        <v>193.56851838654438</v>
      </c>
      <c r="AL39" s="146">
        <f t="shared" si="73"/>
        <v>186.66365888503969</v>
      </c>
      <c r="AM39" s="146">
        <f t="shared" si="73"/>
        <v>189.95374516591272</v>
      </c>
      <c r="AQ39" s="260"/>
      <c r="AR39" s="260"/>
      <c r="AS39" s="260"/>
    </row>
    <row r="40" spans="1:45" x14ac:dyDescent="0.35">
      <c r="B40" s="140"/>
      <c r="C40" s="140"/>
      <c r="D40" s="125"/>
      <c r="E40" s="140"/>
      <c r="F40" s="125"/>
      <c r="G40" s="140"/>
      <c r="H40" s="140"/>
      <c r="I40" s="125"/>
      <c r="J40" s="125"/>
      <c r="K40" s="140"/>
      <c r="L40" s="140"/>
      <c r="M40" s="140"/>
      <c r="N40" s="140"/>
      <c r="O40" s="140"/>
      <c r="P40" s="140"/>
      <c r="Q40" s="140"/>
      <c r="R40" s="140"/>
      <c r="S40" s="125"/>
      <c r="T40" s="140"/>
      <c r="U40" s="140"/>
      <c r="V40" s="140"/>
      <c r="W40" s="140"/>
      <c r="X40" s="140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  <c r="AL40" s="140"/>
      <c r="AM40" s="140"/>
      <c r="AQ40" s="260"/>
      <c r="AR40" s="260"/>
      <c r="AS40" s="260"/>
    </row>
    <row r="41" spans="1:45" x14ac:dyDescent="0.35">
      <c r="A41" s="126" t="s">
        <v>166</v>
      </c>
      <c r="B41" s="129">
        <f>AM41</f>
        <v>67.227462490642893</v>
      </c>
      <c r="C41" s="129">
        <f>AL41</f>
        <v>68.740988337012411</v>
      </c>
      <c r="D41" s="157">
        <f t="shared" ref="D41:D42" si="74">B41/C41-1</f>
        <v>-2.2017807468074801E-2</v>
      </c>
      <c r="E41" s="129">
        <f>AI41</f>
        <v>84.585839673154339</v>
      </c>
      <c r="F41" s="157">
        <f>B41/E41-1</f>
        <v>-0.20521611240824045</v>
      </c>
      <c r="G41" s="129">
        <f t="shared" ref="G41:G42" si="75">AJ41+AK41+AL41+AM41</f>
        <v>289.76024643780926</v>
      </c>
      <c r="H41" s="129">
        <f t="shared" ref="H41:H42" si="76">AF41+AG41+AH41+AI41</f>
        <v>370.6724482653151</v>
      </c>
      <c r="I41" s="157">
        <f>G41/H41-1</f>
        <v>-0.21828490951016555</v>
      </c>
      <c r="J41" s="125"/>
      <c r="K41" s="129">
        <v>150.91</v>
      </c>
      <c r="L41" s="129">
        <v>116.81</v>
      </c>
      <c r="M41" s="129">
        <v>191.29</v>
      </c>
      <c r="N41" s="129">
        <v>283.02</v>
      </c>
      <c r="O41" s="129">
        <v>316.89999999999998</v>
      </c>
      <c r="P41" s="129">
        <v>385.87</v>
      </c>
      <c r="Q41" s="129">
        <v>370.66181991657868</v>
      </c>
      <c r="R41" s="129">
        <v>289.76024643780926</v>
      </c>
      <c r="S41" s="125"/>
      <c r="T41" s="129">
        <v>62.27789085948848</v>
      </c>
      <c r="U41" s="129">
        <v>73.178146110561642</v>
      </c>
      <c r="V41" s="129">
        <v>66.713627653060655</v>
      </c>
      <c r="W41" s="129">
        <v>80.848164466348265</v>
      </c>
      <c r="X41" s="129">
        <v>79.97717327717416</v>
      </c>
      <c r="Y41" s="129">
        <v>74.448479642466054</v>
      </c>
      <c r="Z41" s="129">
        <v>82.014480269353029</v>
      </c>
      <c r="AA41" s="129">
        <v>80.0337312149924</v>
      </c>
      <c r="AB41" s="129">
        <v>87.121237596397478</v>
      </c>
      <c r="AC41" s="129">
        <v>93.88312054874639</v>
      </c>
      <c r="AD41" s="129">
        <v>99.801770153940993</v>
      </c>
      <c r="AE41" s="129">
        <v>105.12964763492992</v>
      </c>
      <c r="AF41" s="129">
        <v>91.363434451887883</v>
      </c>
      <c r="AG41" s="129">
        <v>118.70703616236121</v>
      </c>
      <c r="AH41" s="129">
        <v>76.016137977911669</v>
      </c>
      <c r="AI41" s="129">
        <v>84.585839673154339</v>
      </c>
      <c r="AJ41" s="129">
        <v>76.413814106462922</v>
      </c>
      <c r="AK41" s="129">
        <v>77.377981503691046</v>
      </c>
      <c r="AL41" s="129">
        <v>68.740988337012411</v>
      </c>
      <c r="AM41" s="129">
        <v>67.227462490642893</v>
      </c>
      <c r="AQ41" s="260"/>
      <c r="AR41" s="260"/>
      <c r="AS41" s="260"/>
    </row>
    <row r="42" spans="1:45" x14ac:dyDescent="0.35">
      <c r="A42" s="126" t="s">
        <v>167</v>
      </c>
      <c r="B42" s="129">
        <f>AM42</f>
        <v>66.897625476786118</v>
      </c>
      <c r="C42" s="129">
        <f>AL42</f>
        <v>68.247377764191299</v>
      </c>
      <c r="D42" s="157">
        <f t="shared" si="74"/>
        <v>-1.9777350157962892E-2</v>
      </c>
      <c r="E42" s="129">
        <f>AI42</f>
        <v>83.595750304306307</v>
      </c>
      <c r="F42" s="157">
        <f>B42/E42-1</f>
        <v>-0.19974848920830857</v>
      </c>
      <c r="G42" s="129">
        <f t="shared" si="75"/>
        <v>287.37313497454716</v>
      </c>
      <c r="H42" s="129">
        <f t="shared" si="76"/>
        <v>366.30351656286251</v>
      </c>
      <c r="I42" s="157">
        <f>G42/H42-1</f>
        <v>-0.21547808857786344</v>
      </c>
      <c r="J42" s="125"/>
      <c r="K42" s="129">
        <v>150.91</v>
      </c>
      <c r="L42" s="129">
        <v>116.81</v>
      </c>
      <c r="M42" s="129">
        <v>191.29</v>
      </c>
      <c r="N42" s="129">
        <v>283.02</v>
      </c>
      <c r="O42" s="129">
        <v>316.89999999999998</v>
      </c>
      <c r="P42" s="129">
        <v>384.64</v>
      </c>
      <c r="Q42" s="129">
        <v>366.14526669581807</v>
      </c>
      <c r="R42" s="129">
        <v>287.37313497454716</v>
      </c>
      <c r="S42" s="125"/>
      <c r="T42" s="129">
        <f t="shared" ref="T42:AC42" si="77">T41</f>
        <v>62.27789085948848</v>
      </c>
      <c r="U42" s="129">
        <f t="shared" si="77"/>
        <v>73.178146110561642</v>
      </c>
      <c r="V42" s="129">
        <f t="shared" si="77"/>
        <v>66.713627653060655</v>
      </c>
      <c r="W42" s="129">
        <f t="shared" si="77"/>
        <v>80.848164466348265</v>
      </c>
      <c r="X42" s="129">
        <f t="shared" si="77"/>
        <v>79.97717327717416</v>
      </c>
      <c r="Y42" s="129">
        <f t="shared" si="77"/>
        <v>74.448479642466054</v>
      </c>
      <c r="Z42" s="129">
        <f t="shared" si="77"/>
        <v>82.014480269353029</v>
      </c>
      <c r="AA42" s="129">
        <f t="shared" si="77"/>
        <v>80.0337312149924</v>
      </c>
      <c r="AB42" s="129">
        <f t="shared" si="77"/>
        <v>87.121237596397478</v>
      </c>
      <c r="AC42" s="129">
        <f t="shared" si="77"/>
        <v>93.88312054874639</v>
      </c>
      <c r="AD42" s="129">
        <v>99.14</v>
      </c>
      <c r="AE42" s="129">
        <v>104.77676242036557</v>
      </c>
      <c r="AF42" s="129">
        <v>90.278189081342873</v>
      </c>
      <c r="AG42" s="129">
        <v>117.30649447990395</v>
      </c>
      <c r="AH42" s="129">
        <v>75.123082697309385</v>
      </c>
      <c r="AI42" s="129">
        <v>83.595750304306307</v>
      </c>
      <c r="AJ42" s="129">
        <v>75.50857296620579</v>
      </c>
      <c r="AK42" s="129">
        <v>76.719558767363949</v>
      </c>
      <c r="AL42" s="129">
        <v>68.247377764191299</v>
      </c>
      <c r="AM42" s="129">
        <v>66.897625476786118</v>
      </c>
      <c r="AQ42" s="260"/>
      <c r="AR42" s="260"/>
      <c r="AS42" s="260"/>
    </row>
    <row r="43" spans="1:45" x14ac:dyDescent="0.35">
      <c r="B43" s="140"/>
      <c r="C43" s="140"/>
      <c r="D43" s="125"/>
      <c r="E43" s="140"/>
      <c r="F43" s="125"/>
      <c r="G43" s="140"/>
      <c r="H43" s="140"/>
      <c r="I43" s="125"/>
      <c r="J43" s="125"/>
      <c r="K43" s="140"/>
      <c r="L43" s="140"/>
      <c r="M43" s="140"/>
      <c r="N43" s="140"/>
      <c r="O43" s="140"/>
      <c r="P43" s="140"/>
      <c r="Q43" s="140"/>
      <c r="R43" s="140"/>
      <c r="S43" s="125"/>
      <c r="T43" s="140"/>
      <c r="U43" s="140"/>
      <c r="V43" s="140"/>
      <c r="W43" s="140"/>
      <c r="X43" s="140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  <c r="AL43" s="140"/>
      <c r="AM43" s="140"/>
      <c r="AQ43" s="260"/>
      <c r="AR43" s="260"/>
      <c r="AS43" s="260"/>
    </row>
    <row r="44" spans="1:45" x14ac:dyDescent="0.35">
      <c r="A44" s="126" t="s">
        <v>168</v>
      </c>
      <c r="B44" s="217">
        <f>AM44</f>
        <v>40075.150265080105</v>
      </c>
      <c r="C44" s="217">
        <f>AL44</f>
        <v>39627.728198000004</v>
      </c>
      <c r="D44" s="157">
        <f t="shared" ref="D44:D45" si="78">B44/C44-1</f>
        <v>1.1290631268200846E-2</v>
      </c>
      <c r="E44" s="217">
        <f>AI44</f>
        <v>39732.04453148129</v>
      </c>
      <c r="F44" s="157">
        <f>B44/E44-1</f>
        <v>8.635491519369376E-3</v>
      </c>
      <c r="G44" s="217">
        <f>AM44</f>
        <v>40075.150265080105</v>
      </c>
      <c r="H44" s="217">
        <f>AI44</f>
        <v>39732.04453148129</v>
      </c>
      <c r="I44" s="157">
        <f>G44/H44-1</f>
        <v>8.635491519369376E-3</v>
      </c>
      <c r="J44" s="125"/>
      <c r="K44" s="217">
        <v>18157.830831868076</v>
      </c>
      <c r="L44" s="217">
        <v>18494.734894763056</v>
      </c>
      <c r="M44" s="217">
        <v>20693.686955748948</v>
      </c>
      <c r="N44" s="217">
        <v>23617.374815281932</v>
      </c>
      <c r="O44" s="217">
        <v>28511.942059844998</v>
      </c>
      <c r="P44" s="217">
        <v>35498.547502714951</v>
      </c>
      <c r="Q44" s="217">
        <v>39732.04453148129</v>
      </c>
      <c r="R44" s="217">
        <v>40075.150265080105</v>
      </c>
      <c r="S44" s="125"/>
      <c r="T44" s="217">
        <v>20614.289176683971</v>
      </c>
      <c r="U44" s="217">
        <v>21474.264160043997</v>
      </c>
      <c r="V44" s="217">
        <v>22207.438333999089</v>
      </c>
      <c r="W44" s="217">
        <v>23617.374815281932</v>
      </c>
      <c r="X44" s="217">
        <v>24553.943459577102</v>
      </c>
      <c r="Y44" s="217">
        <v>25718.083653878217</v>
      </c>
      <c r="Z44" s="217">
        <v>26596.189132863055</v>
      </c>
      <c r="AA44" s="217">
        <v>28511.942059844998</v>
      </c>
      <c r="AB44" s="217">
        <v>29594.896472075961</v>
      </c>
      <c r="AC44" s="217">
        <v>31093.967961845894</v>
      </c>
      <c r="AD44" s="217">
        <v>32937.233898862207</v>
      </c>
      <c r="AE44" s="217">
        <v>35498.547502714951</v>
      </c>
      <c r="AF44" s="217">
        <v>35975.030905853433</v>
      </c>
      <c r="AG44" s="217">
        <v>37098.392076134063</v>
      </c>
      <c r="AH44" s="217">
        <v>38387.486412372557</v>
      </c>
      <c r="AI44" s="217">
        <v>39732.04453148129</v>
      </c>
      <c r="AJ44" s="217">
        <v>40111.142682113619</v>
      </c>
      <c r="AK44" s="217">
        <v>40022.993928420372</v>
      </c>
      <c r="AL44" s="217">
        <v>39627.728198000004</v>
      </c>
      <c r="AM44" s="217">
        <v>40075.150265080105</v>
      </c>
      <c r="AQ44" s="260"/>
      <c r="AR44" s="260"/>
      <c r="AS44" s="260"/>
    </row>
    <row r="45" spans="1:45" x14ac:dyDescent="0.35">
      <c r="A45" s="126" t="s">
        <v>169</v>
      </c>
      <c r="B45" s="217">
        <f>AM45</f>
        <v>25503.18676917901</v>
      </c>
      <c r="C45" s="217">
        <f>AL45</f>
        <v>24846.219677899997</v>
      </c>
      <c r="D45" s="157">
        <f t="shared" si="78"/>
        <v>2.6441329900313448E-2</v>
      </c>
      <c r="E45" s="217">
        <f>AI45</f>
        <v>25213.498501341481</v>
      </c>
      <c r="F45" s="157">
        <f>B45/E45-1</f>
        <v>1.1489411825261753E-2</v>
      </c>
      <c r="G45" s="217">
        <f>AM45</f>
        <v>25503.18676917901</v>
      </c>
      <c r="H45" s="217">
        <f>AI45</f>
        <v>25213.498501341481</v>
      </c>
      <c r="I45" s="157">
        <f>G45/H45-1</f>
        <v>1.1489411825261753E-2</v>
      </c>
      <c r="J45" s="125"/>
      <c r="K45" s="217">
        <v>13400.259927998948</v>
      </c>
      <c r="L45" s="217">
        <v>12813.957491444708</v>
      </c>
      <c r="M45" s="217">
        <v>14854.953197656849</v>
      </c>
      <c r="N45" s="217">
        <v>15668.7953051523</v>
      </c>
      <c r="O45" s="217">
        <v>18055.449343260945</v>
      </c>
      <c r="P45" s="217">
        <v>23282.289212590436</v>
      </c>
      <c r="Q45" s="217">
        <v>25213.498501341481</v>
      </c>
      <c r="R45" s="217">
        <v>25503.18676917901</v>
      </c>
      <c r="S45" s="125"/>
      <c r="T45" s="217">
        <v>14951.545766601832</v>
      </c>
      <c r="U45" s="217">
        <v>15320.994945664423</v>
      </c>
      <c r="V45" s="217">
        <v>15479.141818461141</v>
      </c>
      <c r="W45" s="217">
        <v>15668.7953051523</v>
      </c>
      <c r="X45" s="217">
        <v>16035.250361588494</v>
      </c>
      <c r="Y45" s="217">
        <v>16434.030337362561</v>
      </c>
      <c r="Z45" s="217">
        <v>16503.700384926236</v>
      </c>
      <c r="AA45" s="217">
        <v>18055.449343260945</v>
      </c>
      <c r="AB45" s="217">
        <v>18855.223621958154</v>
      </c>
      <c r="AC45" s="217">
        <v>19903.28843538462</v>
      </c>
      <c r="AD45" s="217">
        <v>21036.196535174193</v>
      </c>
      <c r="AE45" s="217">
        <v>23282.289212590436</v>
      </c>
      <c r="AF45" s="217">
        <v>22706.764888358604</v>
      </c>
      <c r="AG45" s="217">
        <v>22660.425600361719</v>
      </c>
      <c r="AH45" s="217">
        <v>24032.455297273016</v>
      </c>
      <c r="AI45" s="217">
        <v>25213.498501341481</v>
      </c>
      <c r="AJ45" s="217">
        <v>25389.33384670677</v>
      </c>
      <c r="AK45" s="217">
        <v>25319.444009500799</v>
      </c>
      <c r="AL45" s="217">
        <v>24846.219677899997</v>
      </c>
      <c r="AM45" s="217">
        <v>25503.18676917901</v>
      </c>
      <c r="AQ45" s="260"/>
      <c r="AR45" s="260"/>
      <c r="AS45" s="260"/>
    </row>
    <row r="46" spans="1:45" ht="3.75" customHeight="1" x14ac:dyDescent="0.35"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Q46" s="260"/>
      <c r="AR46" s="260"/>
      <c r="AS46" s="260"/>
    </row>
    <row r="47" spans="1:45" x14ac:dyDescent="0.35">
      <c r="B47" s="125"/>
      <c r="C47" s="125"/>
      <c r="D47" s="125"/>
      <c r="E47" s="125"/>
      <c r="F47" s="125"/>
      <c r="G47" s="140"/>
      <c r="H47" s="140"/>
      <c r="I47" s="125"/>
      <c r="J47" s="1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25"/>
      <c r="Y47" s="225"/>
      <c r="Z47" s="225"/>
      <c r="AA47" s="225"/>
      <c r="AB47" s="225"/>
      <c r="AC47" s="225"/>
      <c r="AD47" s="225"/>
      <c r="AE47" s="225"/>
      <c r="AF47" s="225"/>
      <c r="AG47" s="225"/>
    </row>
    <row r="48" spans="1:45" x14ac:dyDescent="0.35">
      <c r="A48" s="153" t="s">
        <v>202</v>
      </c>
      <c r="B48" s="125"/>
      <c r="C48" s="125"/>
      <c r="D48" s="125"/>
      <c r="E48" s="125"/>
      <c r="F48" s="125"/>
      <c r="G48" s="125"/>
      <c r="H48" s="125"/>
      <c r="I48" s="125"/>
      <c r="J48" s="140"/>
      <c r="K48" s="125"/>
      <c r="L48" s="125"/>
      <c r="M48" s="125"/>
      <c r="N48" s="125"/>
      <c r="O48" s="125"/>
      <c r="P48" s="125"/>
      <c r="Q48" s="125"/>
      <c r="R48" s="125"/>
      <c r="S48" s="140"/>
      <c r="T48" s="125"/>
      <c r="U48" s="125"/>
      <c r="V48" s="125"/>
      <c r="W48" s="125"/>
      <c r="X48" s="213"/>
      <c r="Y48" s="213"/>
      <c r="Z48" s="213"/>
      <c r="AA48" s="213"/>
      <c r="AB48" s="213"/>
      <c r="AC48" s="213"/>
      <c r="AD48" s="213"/>
      <c r="AE48" s="213"/>
      <c r="AF48" s="213"/>
      <c r="AG48" s="213"/>
    </row>
    <row r="49" spans="1:27" x14ac:dyDescent="0.35">
      <c r="A49" s="153" t="s">
        <v>203</v>
      </c>
      <c r="J49" s="152"/>
      <c r="S49" s="152"/>
    </row>
    <row r="50" spans="1:27" x14ac:dyDescent="0.35">
      <c r="J50" s="152"/>
      <c r="S50" s="152"/>
    </row>
    <row r="51" spans="1:27" hidden="1" x14ac:dyDescent="0.35">
      <c r="A51" t="s">
        <v>270</v>
      </c>
      <c r="J51" s="152"/>
      <c r="S51" s="152"/>
      <c r="T51" s="260"/>
      <c r="U51" s="260"/>
      <c r="V51" s="260"/>
      <c r="W51" s="260"/>
      <c r="Z51" s="175"/>
      <c r="AA51" s="175"/>
    </row>
    <row r="52" spans="1:27" hidden="1" x14ac:dyDescent="0.35">
      <c r="A52" t="s">
        <v>271</v>
      </c>
      <c r="B52" s="76">
        <v>312.70138947503165</v>
      </c>
      <c r="C52" s="241">
        <v>312.70138947503165</v>
      </c>
      <c r="D52" s="76"/>
      <c r="E52" s="76"/>
      <c r="F52" s="76"/>
      <c r="G52" s="76">
        <v>753.64043253339253</v>
      </c>
      <c r="H52" s="76">
        <v>739.64697093678978</v>
      </c>
      <c r="I52" s="76"/>
      <c r="J52" s="152"/>
      <c r="S52" s="152"/>
    </row>
    <row r="53" spans="1:27" hidden="1" x14ac:dyDescent="0.35">
      <c r="A53" t="s">
        <v>200</v>
      </c>
      <c r="B53" s="76">
        <v>200.26176371861348</v>
      </c>
      <c r="C53" s="241">
        <v>312.72938957503152</v>
      </c>
      <c r="D53" s="76"/>
      <c r="E53" s="76"/>
      <c r="F53" s="76"/>
      <c r="G53" s="76">
        <v>753.64281400081654</v>
      </c>
      <c r="H53" s="76">
        <v>739.64000000000033</v>
      </c>
      <c r="I53" s="76"/>
      <c r="J53" s="152"/>
      <c r="S53" s="152"/>
    </row>
    <row r="54" spans="1:27" hidden="1" x14ac:dyDescent="0.35">
      <c r="A54" t="s">
        <v>272</v>
      </c>
      <c r="B54" s="261">
        <v>-131.60574412495018</v>
      </c>
      <c r="C54" s="241">
        <v>-108.84489833748728</v>
      </c>
      <c r="D54" s="76"/>
      <c r="E54" s="76"/>
      <c r="F54" s="76"/>
      <c r="G54" s="76">
        <v>-167.38386896236068</v>
      </c>
      <c r="H54" s="76">
        <v>14.015790628026707</v>
      </c>
      <c r="I54" s="76"/>
      <c r="J54" s="173"/>
      <c r="S54" s="173"/>
    </row>
    <row r="55" spans="1:27" hidden="1" x14ac:dyDescent="0.35">
      <c r="B55" s="261">
        <v>-19.166118368532011</v>
      </c>
      <c r="C55" s="241">
        <v>-108.87289843748715</v>
      </c>
      <c r="D55" s="76"/>
      <c r="E55" s="76"/>
      <c r="F55" s="76"/>
      <c r="G55" s="76">
        <v>-167.3862504297847</v>
      </c>
      <c r="H55" s="76">
        <v>-14.022761564816165</v>
      </c>
      <c r="I55" s="76"/>
      <c r="J55" s="173"/>
      <c r="S55" s="173"/>
    </row>
    <row r="56" spans="1:27" hidden="1" x14ac:dyDescent="0.35">
      <c r="B56" s="262">
        <v>-1316057441.2495017</v>
      </c>
      <c r="C56" s="262">
        <v>-1088448983.3748727</v>
      </c>
      <c r="D56" s="262"/>
      <c r="E56" s="262"/>
      <c r="F56" s="262"/>
      <c r="G56" s="262">
        <v>-1673838689.6236067</v>
      </c>
      <c r="H56" s="262">
        <v>140157906.28026706</v>
      </c>
      <c r="I56" s="262"/>
      <c r="J56" s="173"/>
      <c r="O56" s="263"/>
      <c r="S56" s="173"/>
    </row>
    <row r="57" spans="1:27" hidden="1" x14ac:dyDescent="0.35">
      <c r="B57" s="262">
        <v>-191661183.68532011</v>
      </c>
      <c r="C57" s="262">
        <v>-1088728984.3748715</v>
      </c>
      <c r="D57" s="262"/>
      <c r="E57" s="262"/>
      <c r="F57" s="262"/>
      <c r="G57" s="262">
        <v>-1673862504.297847</v>
      </c>
      <c r="H57" s="262">
        <v>-140227615.64816165</v>
      </c>
      <c r="I57" s="262"/>
      <c r="J57" s="173"/>
      <c r="S57" s="173"/>
    </row>
    <row r="58" spans="1:27" hidden="1" x14ac:dyDescent="0.35">
      <c r="J58" s="173"/>
      <c r="S58" s="173"/>
    </row>
    <row r="59" spans="1:27" hidden="1" x14ac:dyDescent="0.35">
      <c r="A59" t="s">
        <v>270</v>
      </c>
    </row>
    <row r="60" spans="1:27" hidden="1" x14ac:dyDescent="0.35">
      <c r="A60" s="123" t="s">
        <v>132</v>
      </c>
      <c r="B60" s="16" t="s">
        <v>226</v>
      </c>
      <c r="C60" s="16" t="s">
        <v>205</v>
      </c>
      <c r="D60" s="155" t="s">
        <v>171</v>
      </c>
      <c r="E60" s="16" t="s">
        <v>177</v>
      </c>
      <c r="F60" s="155" t="s">
        <v>172</v>
      </c>
      <c r="G60" s="16" t="s">
        <v>273</v>
      </c>
      <c r="H60" s="16" t="s">
        <v>274</v>
      </c>
      <c r="I60" s="155"/>
    </row>
    <row r="61" spans="1:27" hidden="1" x14ac:dyDescent="0.35">
      <c r="A61" s="126" t="s">
        <v>133</v>
      </c>
      <c r="B61" s="264">
        <v>-27.620886844807501</v>
      </c>
      <c r="C61" s="264">
        <v>-50.343458982498191</v>
      </c>
      <c r="D61" s="264"/>
      <c r="E61" s="264"/>
      <c r="F61" s="264"/>
      <c r="G61" s="264">
        <v>-109.17260014421208</v>
      </c>
      <c r="H61" s="264">
        <v>-304.30486823520005</v>
      </c>
      <c r="I61" s="264">
        <v>-4914418142.0671778</v>
      </c>
      <c r="J61" s="125"/>
      <c r="S61" s="125"/>
    </row>
    <row r="62" spans="1:27" hidden="1" x14ac:dyDescent="0.35">
      <c r="A62" s="126" t="s">
        <v>134</v>
      </c>
      <c r="B62" s="264">
        <v>50.923100469000076</v>
      </c>
      <c r="C62" s="264">
        <v>76.281984235597179</v>
      </c>
      <c r="D62" s="264"/>
      <c r="E62" s="264"/>
      <c r="F62" s="264"/>
      <c r="G62" s="264">
        <v>176.15461841955221</v>
      </c>
      <c r="H62" s="265">
        <v>138.93181698179603</v>
      </c>
      <c r="I62" s="264">
        <v>4422915201.0594549</v>
      </c>
      <c r="J62" s="125"/>
      <c r="S62" s="125"/>
    </row>
    <row r="63" spans="1:27" hidden="1" x14ac:dyDescent="0.35">
      <c r="A63" s="130" t="s">
        <v>135</v>
      </c>
      <c r="B63" s="266">
        <v>23.302213624192575</v>
      </c>
      <c r="C63" s="266">
        <v>25.938525253098987</v>
      </c>
      <c r="D63" s="266"/>
      <c r="E63" s="266"/>
      <c r="F63" s="266"/>
      <c r="G63" s="266">
        <v>66.982018275340124</v>
      </c>
      <c r="H63" s="266">
        <v>-165.37305125340401</v>
      </c>
      <c r="I63" s="266">
        <v>-491502941.00772327</v>
      </c>
      <c r="J63" s="125"/>
      <c r="S63" s="125"/>
    </row>
    <row r="64" spans="1:27" hidden="1" x14ac:dyDescent="0.35">
      <c r="A64" s="133" t="s">
        <v>136</v>
      </c>
      <c r="B64" s="267">
        <v>31.960924772352556</v>
      </c>
      <c r="C64" s="267">
        <v>32.315914369918545</v>
      </c>
      <c r="D64" s="267"/>
      <c r="E64" s="267"/>
      <c r="F64" s="267"/>
      <c r="G64" s="267">
        <v>108.69825741122389</v>
      </c>
      <c r="H64" s="267">
        <v>-64.041677695125543</v>
      </c>
      <c r="I64" s="267">
        <v>1089334188.5836947</v>
      </c>
      <c r="J64" s="125"/>
      <c r="S64" s="125"/>
    </row>
    <row r="65" spans="1:19" hidden="1" x14ac:dyDescent="0.35">
      <c r="A65" s="133" t="s">
        <v>137</v>
      </c>
      <c r="B65" s="267">
        <v>-8.6587111481599806</v>
      </c>
      <c r="C65" s="267">
        <v>-6.3773891168195576</v>
      </c>
      <c r="D65" s="267"/>
      <c r="E65" s="267"/>
      <c r="F65" s="267"/>
      <c r="G65" s="267">
        <v>-41.716239135883768</v>
      </c>
      <c r="H65" s="267">
        <v>-101.33137355827847</v>
      </c>
      <c r="I65" s="267">
        <v>-1580837129.591418</v>
      </c>
      <c r="J65" s="125"/>
      <c r="S65" s="125"/>
    </row>
    <row r="66" spans="1:19" hidden="1" x14ac:dyDescent="0.35">
      <c r="A66" s="30"/>
      <c r="B66" s="268"/>
      <c r="C66" s="268"/>
      <c r="D66" s="268"/>
      <c r="E66" s="268"/>
      <c r="F66" s="268"/>
      <c r="G66" s="268"/>
      <c r="H66" s="268"/>
      <c r="I66" s="268">
        <v>0</v>
      </c>
      <c r="J66" s="125"/>
      <c r="S66" s="125"/>
    </row>
    <row r="67" spans="1:19" ht="26" hidden="1" x14ac:dyDescent="0.35">
      <c r="A67" s="136" t="s">
        <v>184</v>
      </c>
      <c r="B67" s="269">
        <v>-62.971903099999992</v>
      </c>
      <c r="C67" s="269">
        <v>41.855239300000001</v>
      </c>
      <c r="D67" s="269"/>
      <c r="E67" s="269"/>
      <c r="F67" s="269"/>
      <c r="G67" s="269">
        <v>-37.75241969999999</v>
      </c>
      <c r="H67" s="269">
        <v>-134.14227389999999</v>
      </c>
      <c r="I67" s="269">
        <v>-1930113573.9999998</v>
      </c>
      <c r="J67" s="125"/>
      <c r="S67" s="125"/>
    </row>
    <row r="68" spans="1:19" ht="26" hidden="1" x14ac:dyDescent="0.35">
      <c r="A68" s="136" t="s">
        <v>139</v>
      </c>
      <c r="B68" s="269"/>
      <c r="C68" s="269"/>
      <c r="D68" s="269"/>
      <c r="E68" s="269"/>
      <c r="F68" s="269"/>
      <c r="G68" s="269"/>
      <c r="H68" s="269"/>
      <c r="I68" s="269">
        <v>0</v>
      </c>
      <c r="J68" s="125"/>
      <c r="S68" s="125"/>
    </row>
    <row r="69" spans="1:19" hidden="1" x14ac:dyDescent="0.35">
      <c r="A69" s="66" t="s">
        <v>140</v>
      </c>
      <c r="B69" s="270">
        <v>-71.630614248159972</v>
      </c>
      <c r="C69" s="270">
        <v>35.477850183180443</v>
      </c>
      <c r="D69" s="270"/>
      <c r="E69" s="270"/>
      <c r="F69" s="270"/>
      <c r="G69" s="270">
        <v>-79.468658835883758</v>
      </c>
      <c r="H69" s="270">
        <v>-235.47364745827846</v>
      </c>
      <c r="I69" s="270">
        <v>-3510950703.5914173</v>
      </c>
      <c r="J69" s="125"/>
      <c r="S69" s="125"/>
    </row>
    <row r="70" spans="1:19" hidden="1" x14ac:dyDescent="0.35">
      <c r="A70" s="30"/>
      <c r="B70" s="268"/>
      <c r="C70" s="268"/>
      <c r="D70" s="268"/>
      <c r="E70" s="268"/>
      <c r="F70" s="268"/>
      <c r="G70" s="268"/>
      <c r="H70" s="268"/>
      <c r="I70" s="268">
        <v>0</v>
      </c>
      <c r="J70" s="125"/>
      <c r="S70" s="125"/>
    </row>
    <row r="71" spans="1:19" hidden="1" x14ac:dyDescent="0.35">
      <c r="A71" s="126" t="s">
        <v>141</v>
      </c>
      <c r="B71" s="264"/>
      <c r="C71" s="264"/>
      <c r="D71" s="264"/>
      <c r="E71" s="264"/>
      <c r="F71" s="264"/>
      <c r="G71" s="264"/>
      <c r="H71" s="264"/>
      <c r="I71" s="264">
        <v>0</v>
      </c>
      <c r="J71" s="125"/>
      <c r="S71" s="125"/>
    </row>
    <row r="72" spans="1:19" hidden="1" x14ac:dyDescent="0.35">
      <c r="A72" s="126" t="s">
        <v>142</v>
      </c>
      <c r="B72" s="264">
        <v>0</v>
      </c>
      <c r="C72" s="264">
        <v>0</v>
      </c>
      <c r="D72" s="264"/>
      <c r="E72" s="264"/>
      <c r="F72" s="264"/>
      <c r="G72" s="264">
        <v>0</v>
      </c>
      <c r="H72" s="264">
        <v>0</v>
      </c>
      <c r="I72" s="264">
        <v>0</v>
      </c>
      <c r="J72" s="125"/>
      <c r="S72" s="125"/>
    </row>
    <row r="73" spans="1:19" hidden="1" x14ac:dyDescent="0.35">
      <c r="B73" s="264"/>
      <c r="C73" s="264"/>
      <c r="D73" s="264"/>
      <c r="E73" s="264"/>
      <c r="F73" s="264"/>
      <c r="G73" s="264"/>
      <c r="H73" s="264"/>
      <c r="I73" s="264">
        <v>0</v>
      </c>
      <c r="J73" s="125"/>
      <c r="S73" s="125"/>
    </row>
    <row r="74" spans="1:19" hidden="1" x14ac:dyDescent="0.35">
      <c r="A74" s="141" t="s">
        <v>143</v>
      </c>
      <c r="B74" s="264">
        <v>-2.7883170000001737E-3</v>
      </c>
      <c r="C74" s="264">
        <v>-5.481907000714944E-3</v>
      </c>
      <c r="D74" s="264"/>
      <c r="E74" s="264"/>
      <c r="F74" s="264"/>
      <c r="G74" s="264">
        <v>8.6407180289992862</v>
      </c>
      <c r="H74" s="264">
        <v>131.16390194599998</v>
      </c>
      <c r="I74" s="264">
        <v>1397963497.5099857</v>
      </c>
      <c r="J74" s="125"/>
      <c r="S74" s="125"/>
    </row>
    <row r="75" spans="1:19" hidden="1" x14ac:dyDescent="0.35">
      <c r="B75" s="264"/>
      <c r="C75" s="264"/>
      <c r="D75" s="264"/>
      <c r="E75" s="264"/>
      <c r="F75" s="264"/>
      <c r="G75" s="264"/>
      <c r="H75" s="264"/>
      <c r="I75" s="264">
        <v>0</v>
      </c>
      <c r="J75" s="125"/>
    </row>
    <row r="76" spans="1:19" hidden="1" x14ac:dyDescent="0.35">
      <c r="A76" s="143" t="s">
        <v>191</v>
      </c>
      <c r="B76" s="264">
        <v>31.960924772352556</v>
      </c>
      <c r="C76" s="264">
        <v>32.315914369918545</v>
      </c>
      <c r="D76" s="264"/>
      <c r="E76" s="264"/>
      <c r="F76" s="264"/>
      <c r="G76" s="264">
        <v>108.69825741122389</v>
      </c>
      <c r="H76" s="264">
        <v>-64.041677695125543</v>
      </c>
      <c r="I76" s="264">
        <v>1089334188.5836947</v>
      </c>
      <c r="J76" s="125"/>
      <c r="S76" s="125"/>
    </row>
    <row r="77" spans="1:19" hidden="1" x14ac:dyDescent="0.35">
      <c r="A77" s="145" t="s">
        <v>192</v>
      </c>
      <c r="B77" s="264">
        <v>-71.633402565159969</v>
      </c>
      <c r="C77" s="264">
        <v>35.472368276179729</v>
      </c>
      <c r="D77" s="264"/>
      <c r="E77" s="264"/>
      <c r="F77" s="264"/>
      <c r="G77" s="264">
        <v>-70.82794080688447</v>
      </c>
      <c r="H77" s="264">
        <v>-104.30974551227848</v>
      </c>
      <c r="I77" s="264">
        <v>-2112987206.0814319</v>
      </c>
      <c r="J77" s="125"/>
      <c r="S77" s="125"/>
    </row>
    <row r="78" spans="1:19" hidden="1" x14ac:dyDescent="0.35">
      <c r="A78" s="121" t="s">
        <v>146</v>
      </c>
      <c r="B78" s="264">
        <v>-39.672477792807413</v>
      </c>
      <c r="C78" s="264">
        <v>67.788282646098281</v>
      </c>
      <c r="D78" s="264"/>
      <c r="E78" s="264"/>
      <c r="F78" s="264"/>
      <c r="G78" s="264">
        <v>37.870316604339422</v>
      </c>
      <c r="H78" s="264">
        <v>-168.35142320740403</v>
      </c>
      <c r="I78" s="264">
        <v>-1023653017.4977374</v>
      </c>
      <c r="J78" s="125"/>
      <c r="S78" s="125"/>
    </row>
    <row r="79" spans="1:19" hidden="1" x14ac:dyDescent="0.35">
      <c r="B79" s="264"/>
      <c r="C79" s="264"/>
      <c r="D79" s="264"/>
      <c r="E79" s="264"/>
      <c r="F79" s="264"/>
      <c r="G79" s="264"/>
      <c r="H79" s="264"/>
      <c r="I79" s="264">
        <v>0</v>
      </c>
      <c r="J79" s="125"/>
    </row>
    <row r="80" spans="1:19" hidden="1" x14ac:dyDescent="0.35">
      <c r="A80" s="126" t="s">
        <v>185</v>
      </c>
      <c r="B80" s="264">
        <v>-4.5874749777234456</v>
      </c>
      <c r="C80" s="264">
        <v>49.674311392657941</v>
      </c>
      <c r="D80" s="264"/>
      <c r="E80" s="264"/>
      <c r="F80" s="264"/>
      <c r="G80" s="264">
        <v>57.525000854787265</v>
      </c>
      <c r="H80" s="264">
        <v>-94.144510643787612</v>
      </c>
      <c r="I80" s="264">
        <v>84673266.259341493</v>
      </c>
      <c r="J80" s="125"/>
    </row>
    <row r="81" spans="1:19" hidden="1" x14ac:dyDescent="0.35">
      <c r="A81" s="126" t="s">
        <v>196</v>
      </c>
      <c r="B81" s="264">
        <v>0.67525186899999845</v>
      </c>
      <c r="C81" s="264">
        <v>0.17764164700000151</v>
      </c>
      <c r="D81" s="264"/>
      <c r="E81" s="264"/>
      <c r="F81" s="264"/>
      <c r="G81" s="264">
        <v>0.16150886200000159</v>
      </c>
      <c r="H81" s="264">
        <v>-4.5859381810000031</v>
      </c>
      <c r="I81" s="264">
        <v>-35715358.030000016</v>
      </c>
      <c r="J81" s="125"/>
      <c r="S81" s="125"/>
    </row>
    <row r="82" spans="1:19" hidden="1" x14ac:dyDescent="0.35">
      <c r="A82" s="126" t="s">
        <v>149</v>
      </c>
      <c r="B82" s="264">
        <v>8.0651899009999823</v>
      </c>
      <c r="C82" s="264">
        <v>-12.489212696221237</v>
      </c>
      <c r="D82" s="264"/>
      <c r="E82" s="264"/>
      <c r="F82" s="264"/>
      <c r="G82" s="264">
        <v>-14.503889255342983</v>
      </c>
      <c r="H82" s="264">
        <v>-20.635448536699968</v>
      </c>
      <c r="I82" s="264">
        <v>-395633605.87264204</v>
      </c>
      <c r="J82" s="125"/>
      <c r="S82" s="125"/>
    </row>
    <row r="83" spans="1:19" hidden="1" x14ac:dyDescent="0.35">
      <c r="A83" s="148" t="s">
        <v>150</v>
      </c>
      <c r="B83" s="271">
        <v>4.1529667922765352</v>
      </c>
      <c r="C83" s="271">
        <v>37.362740343436705</v>
      </c>
      <c r="D83" s="271"/>
      <c r="E83" s="271"/>
      <c r="F83" s="271"/>
      <c r="G83" s="272">
        <v>43.182620461444287</v>
      </c>
      <c r="H83" s="272">
        <v>-119.36589736148758</v>
      </c>
      <c r="I83" s="271">
        <v>-346675697.64330053</v>
      </c>
      <c r="J83" s="125"/>
      <c r="S83" s="125"/>
    </row>
    <row r="84" spans="1:19" hidden="1" x14ac:dyDescent="0.35">
      <c r="B84" s="264"/>
      <c r="C84" s="264"/>
      <c r="D84" s="264"/>
      <c r="E84" s="264"/>
      <c r="F84" s="264"/>
      <c r="G84" s="264"/>
      <c r="H84" s="264"/>
      <c r="I84" s="264">
        <v>0</v>
      </c>
      <c r="J84" s="125"/>
      <c r="S84" s="125"/>
    </row>
    <row r="85" spans="1:19" hidden="1" x14ac:dyDescent="0.35">
      <c r="A85" s="150" t="s">
        <v>151</v>
      </c>
      <c r="B85" s="264">
        <v>-43.82544458508395</v>
      </c>
      <c r="C85" s="264">
        <v>30.425542302661576</v>
      </c>
      <c r="D85" s="264"/>
      <c r="E85" s="264"/>
      <c r="F85" s="264"/>
      <c r="G85" s="264">
        <v>-5.3123038571048653</v>
      </c>
      <c r="H85" s="264">
        <v>-48.985525845916442</v>
      </c>
      <c r="I85" s="264">
        <v>-676977319.85443676</v>
      </c>
      <c r="J85" s="125"/>
      <c r="S85" s="125"/>
    </row>
    <row r="86" spans="1:19" hidden="1" x14ac:dyDescent="0.35">
      <c r="A86" s="126" t="s">
        <v>152</v>
      </c>
      <c r="B86" s="264">
        <v>47.909980675000099</v>
      </c>
      <c r="C86" s="264">
        <v>83.465418327000052</v>
      </c>
      <c r="D86" s="264"/>
      <c r="E86" s="264"/>
      <c r="F86" s="264"/>
      <c r="G86" s="264">
        <v>192.47749414500015</v>
      </c>
      <c r="H86" s="265">
        <v>-83.192946788163027</v>
      </c>
      <c r="I86" s="264">
        <v>2406599463.5883727</v>
      </c>
      <c r="J86" s="125"/>
      <c r="S86" s="125"/>
    </row>
    <row r="87" spans="1:19" hidden="1" x14ac:dyDescent="0.35">
      <c r="A87" s="121" t="s">
        <v>153</v>
      </c>
      <c r="B87" s="264">
        <v>4.0845360899161491</v>
      </c>
      <c r="C87" s="264">
        <v>113.89096062966163</v>
      </c>
      <c r="D87" s="264"/>
      <c r="E87" s="264"/>
      <c r="F87" s="264"/>
      <c r="G87" s="264">
        <v>187.16519028789529</v>
      </c>
      <c r="H87" s="264">
        <v>-132.17847263407947</v>
      </c>
      <c r="I87" s="264">
        <v>1729622143.7339358</v>
      </c>
      <c r="J87" s="125"/>
      <c r="S87" s="125"/>
    </row>
    <row r="88" spans="1:19" hidden="1" x14ac:dyDescent="0.35">
      <c r="A88" s="126" t="s">
        <v>201</v>
      </c>
      <c r="B88" s="264">
        <v>5.4234015189999987</v>
      </c>
      <c r="C88" s="264">
        <v>7.9426156410000006</v>
      </c>
      <c r="D88" s="264"/>
      <c r="E88" s="264"/>
      <c r="F88" s="264"/>
      <c r="G88" s="264">
        <v>8.5319278959999991</v>
      </c>
      <c r="H88" s="264">
        <v>10.095268529</v>
      </c>
      <c r="I88" s="264">
        <v>319932135.85000002</v>
      </c>
      <c r="J88" s="125"/>
      <c r="S88" s="125"/>
    </row>
    <row r="89" spans="1:19" hidden="1" x14ac:dyDescent="0.35">
      <c r="A89" s="150" t="s">
        <v>155</v>
      </c>
      <c r="B89" s="264">
        <v>9.5079376089161478</v>
      </c>
      <c r="C89" s="264">
        <v>121.83357627066164</v>
      </c>
      <c r="D89" s="264"/>
      <c r="E89" s="264"/>
      <c r="F89" s="264"/>
      <c r="G89" s="264">
        <v>195.69711818389527</v>
      </c>
      <c r="H89" s="264">
        <v>-122.08320410507947</v>
      </c>
      <c r="I89" s="264">
        <v>2049554279.5839362</v>
      </c>
      <c r="J89" s="125"/>
      <c r="S89" s="125"/>
    </row>
    <row r="90" spans="1:19" hidden="1" x14ac:dyDescent="0.35">
      <c r="A90" s="126" t="s">
        <v>156</v>
      </c>
      <c r="B90" s="264">
        <v>0</v>
      </c>
      <c r="C90" s="264">
        <v>0</v>
      </c>
      <c r="D90" s="264"/>
      <c r="E90" s="264"/>
      <c r="F90" s="264"/>
      <c r="G90" s="264">
        <v>0</v>
      </c>
      <c r="H90" s="265">
        <v>0</v>
      </c>
      <c r="I90" s="264">
        <v>0</v>
      </c>
      <c r="J90" s="125"/>
      <c r="S90" s="125"/>
    </row>
    <row r="91" spans="1:19" hidden="1" x14ac:dyDescent="0.35">
      <c r="A91" s="150" t="s">
        <v>157</v>
      </c>
      <c r="B91" s="264">
        <v>9.5079376089161478</v>
      </c>
      <c r="C91" s="264">
        <v>121.83357627066164</v>
      </c>
      <c r="D91" s="264"/>
      <c r="E91" s="264"/>
      <c r="F91" s="264"/>
      <c r="G91" s="264">
        <v>195.69711818389527</v>
      </c>
      <c r="H91" s="264">
        <v>-122.08320410507947</v>
      </c>
      <c r="I91" s="264">
        <v>2049554279.5839362</v>
      </c>
      <c r="J91" s="125"/>
      <c r="S91" s="125"/>
    </row>
    <row r="92" spans="1:19" hidden="1" x14ac:dyDescent="0.35">
      <c r="A92" s="126" t="s">
        <v>158</v>
      </c>
      <c r="B92" s="264">
        <v>8.3494535063840871</v>
      </c>
      <c r="C92" s="264">
        <v>29.782671238174771</v>
      </c>
      <c r="D92" s="264"/>
      <c r="E92" s="264"/>
      <c r="F92" s="264"/>
      <c r="G92" s="264">
        <v>52.730633367110272</v>
      </c>
      <c r="H92" s="264">
        <v>-6.860939101895525</v>
      </c>
      <c r="I92" s="264">
        <v>840018190.09773612</v>
      </c>
      <c r="J92" s="125"/>
      <c r="S92" s="125"/>
    </row>
    <row r="93" spans="1:19" hidden="1" x14ac:dyDescent="0.35">
      <c r="A93" s="121" t="s">
        <v>186</v>
      </c>
      <c r="B93" s="264">
        <v>17.857391115300235</v>
      </c>
      <c r="C93" s="264">
        <v>151.61624750883641</v>
      </c>
      <c r="D93" s="264"/>
      <c r="E93" s="264"/>
      <c r="F93" s="264"/>
      <c r="G93" s="264">
        <v>248.42775155100554</v>
      </c>
      <c r="H93" s="264">
        <v>-128.94414320697501</v>
      </c>
      <c r="I93" s="264">
        <v>2889572469.6816716</v>
      </c>
      <c r="J93" s="125"/>
      <c r="S93" s="125"/>
    </row>
    <row r="94" spans="1:19" hidden="1" x14ac:dyDescent="0.35">
      <c r="A94" s="126" t="s">
        <v>163</v>
      </c>
      <c r="B94" s="264">
        <v>15.711886101126247</v>
      </c>
      <c r="C94" s="264">
        <v>-16.023055067999998</v>
      </c>
      <c r="D94" s="264"/>
      <c r="E94" s="264"/>
      <c r="F94" s="264"/>
      <c r="G94" s="264">
        <v>-1.9008157264531853</v>
      </c>
      <c r="H94" s="264">
        <v>-5.1714651491680197</v>
      </c>
      <c r="I94" s="264">
        <v>-73834498.424949557</v>
      </c>
      <c r="J94" s="125"/>
    </row>
    <row r="95" spans="1:19" hidden="1" x14ac:dyDescent="0.35">
      <c r="A95" s="121" t="s">
        <v>193</v>
      </c>
      <c r="B95" s="264">
        <v>33.569277216426485</v>
      </c>
      <c r="C95" s="264">
        <v>135.59319244083642</v>
      </c>
      <c r="D95" s="264"/>
      <c r="E95" s="264"/>
      <c r="F95" s="264"/>
      <c r="G95" s="264">
        <v>246.52693582455237</v>
      </c>
      <c r="H95" s="264">
        <v>-134.11560835614304</v>
      </c>
      <c r="I95" s="264">
        <v>2815737971.2567215</v>
      </c>
      <c r="J95" s="125"/>
      <c r="S95" s="125"/>
    </row>
    <row r="96" spans="1:19" hidden="1" x14ac:dyDescent="0.35">
      <c r="B96" s="273">
        <v>-276413299.37742323</v>
      </c>
      <c r="C96" s="273">
        <v>11458059748.760408</v>
      </c>
      <c r="D96" s="273"/>
      <c r="E96" s="273"/>
      <c r="F96" s="273"/>
      <c r="G96" s="273">
        <v>15745126183.064995</v>
      </c>
      <c r="H96" s="273">
        <v>-20835260550.737736</v>
      </c>
      <c r="I96" s="273"/>
      <c r="J96" s="132"/>
      <c r="S96" s="132"/>
    </row>
    <row r="97" spans="10:19" x14ac:dyDescent="0.35">
      <c r="J97" s="132"/>
      <c r="S97" s="132"/>
    </row>
    <row r="99" spans="10:19" x14ac:dyDescent="0.35">
      <c r="J99" s="173"/>
      <c r="S99" s="173"/>
    </row>
    <row r="100" spans="10:19" x14ac:dyDescent="0.35">
      <c r="J100" s="173"/>
      <c r="S100" s="173"/>
    </row>
    <row r="101" spans="10:19" x14ac:dyDescent="0.35">
      <c r="J101" s="173"/>
      <c r="S101" s="173"/>
    </row>
    <row r="102" spans="10:19" x14ac:dyDescent="0.35">
      <c r="J102" s="173"/>
      <c r="S102" s="173"/>
    </row>
    <row r="103" spans="10:19" x14ac:dyDescent="0.35">
      <c r="J103" s="173"/>
      <c r="S103" s="173"/>
    </row>
    <row r="104" spans="10:19" x14ac:dyDescent="0.35">
      <c r="J104" s="173"/>
      <c r="S104" s="173"/>
    </row>
    <row r="105" spans="10:19" x14ac:dyDescent="0.35">
      <c r="J105" s="173"/>
      <c r="S105" s="173"/>
    </row>
    <row r="106" spans="10:19" x14ac:dyDescent="0.35">
      <c r="J106" s="173"/>
      <c r="S106" s="173"/>
    </row>
    <row r="109" spans="10:19" x14ac:dyDescent="0.35">
      <c r="J109" s="218"/>
      <c r="S109" s="218"/>
    </row>
  </sheetData>
  <mergeCells count="1">
    <mergeCell ref="K2:Q2"/>
  </mergeCells>
  <pageMargins left="0.7" right="0.7" top="0.75" bottom="0.75" header="0.3" footer="0.3"/>
  <pageSetup paperSize="9" orientation="portrait" r:id="rId1"/>
  <colBreaks count="3" manualBreakCount="3">
    <brk id="9" max="49" man="1"/>
    <brk id="18" max="49" man="1"/>
    <brk id="27" max="4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CB36F-892F-4534-934D-071E2FD0A014}">
  <sheetPr>
    <pageSetUpPr fitToPage="1"/>
  </sheetPr>
  <dimension ref="A1:AM112"/>
  <sheetViews>
    <sheetView showGridLines="0" zoomScale="90" zoomScaleNormal="90" zoomScaleSheetLayoutView="100" workbookViewId="0">
      <pane xSplit="1" ySplit="3" topLeftCell="X4" activePane="bottomRight" state="frozen"/>
      <selection activeCell="AI1" sqref="AI1"/>
      <selection pane="topRight" activeCell="AI1" sqref="AI1"/>
      <selection pane="bottomLeft" activeCell="AI1" sqref="AI1"/>
      <selection pane="bottomRight" activeCell="AN1" sqref="AN1"/>
    </sheetView>
  </sheetViews>
  <sheetFormatPr defaultColWidth="8.54296875" defaultRowHeight="14.5" x14ac:dyDescent="0.35"/>
  <cols>
    <col min="1" max="1" width="35.81640625" style="174" customWidth="1"/>
    <col min="2" max="9" width="9.1796875" style="174" customWidth="1"/>
    <col min="10" max="10" width="0.81640625" customWidth="1"/>
    <col min="11" max="11" width="8.1796875" style="174" customWidth="1"/>
    <col min="12" max="14" width="8.81640625" style="174" customWidth="1"/>
    <col min="15" max="18" width="9" style="174" customWidth="1"/>
    <col min="19" max="19" width="0.81640625" customWidth="1"/>
    <col min="20" max="20" width="11.81640625" style="174" customWidth="1"/>
    <col min="21" max="26" width="8.81640625" style="174" customWidth="1"/>
    <col min="27" max="33" width="9" style="174" customWidth="1"/>
    <col min="34" max="39" width="9" style="174" bestFit="1" customWidth="1"/>
    <col min="40" max="16384" width="8.54296875" style="174"/>
  </cols>
  <sheetData>
    <row r="1" spans="1:39" ht="18.5" x14ac:dyDescent="0.45">
      <c r="A1" s="236" t="s">
        <v>194</v>
      </c>
      <c r="J1" s="174"/>
      <c r="S1" s="174"/>
    </row>
    <row r="2" spans="1:39" x14ac:dyDescent="0.35">
      <c r="A2" s="177" t="s">
        <v>181</v>
      </c>
      <c r="B2" s="16" t="s">
        <v>188</v>
      </c>
      <c r="C2" s="16" t="s">
        <v>188</v>
      </c>
      <c r="D2" s="16" t="s">
        <v>188</v>
      </c>
      <c r="E2" s="16" t="s">
        <v>188</v>
      </c>
      <c r="F2" s="16" t="s">
        <v>188</v>
      </c>
      <c r="G2" s="16" t="s">
        <v>283</v>
      </c>
      <c r="H2" s="16" t="s">
        <v>283</v>
      </c>
      <c r="I2" s="16" t="s">
        <v>283</v>
      </c>
      <c r="K2" s="293" t="s">
        <v>189</v>
      </c>
      <c r="L2" s="294"/>
      <c r="M2" s="294"/>
      <c r="N2" s="294"/>
      <c r="O2" s="294"/>
      <c r="P2" s="294"/>
      <c r="Q2" s="74"/>
      <c r="R2" s="74"/>
      <c r="T2" s="291" t="s">
        <v>190</v>
      </c>
      <c r="U2" s="292"/>
      <c r="V2" s="292"/>
      <c r="W2" s="292"/>
      <c r="X2" s="292"/>
      <c r="Y2" s="292"/>
      <c r="Z2" s="292"/>
      <c r="AA2" s="292"/>
      <c r="AB2" s="292"/>
      <c r="AC2" s="292"/>
      <c r="AD2" s="292"/>
      <c r="AE2" s="292"/>
      <c r="AF2" s="292"/>
      <c r="AG2" s="292"/>
      <c r="AH2" s="292"/>
      <c r="AI2" s="292"/>
      <c r="AJ2" s="292"/>
      <c r="AK2" s="292"/>
      <c r="AL2" s="292"/>
      <c r="AM2" s="292"/>
    </row>
    <row r="3" spans="1:39" x14ac:dyDescent="0.35">
      <c r="A3" s="177" t="s">
        <v>63</v>
      </c>
      <c r="B3" s="178" t="str">
        <f>AM3</f>
        <v>Q4FY26</v>
      </c>
      <c r="C3" s="178" t="str">
        <f>AL3</f>
        <v>Q3FY26</v>
      </c>
      <c r="D3" s="180" t="s">
        <v>171</v>
      </c>
      <c r="E3" s="178" t="str">
        <f>AI3</f>
        <v>Q4FY25</v>
      </c>
      <c r="F3" s="180" t="s">
        <v>172</v>
      </c>
      <c r="G3" s="16" t="s">
        <v>282</v>
      </c>
      <c r="H3" s="16" t="s">
        <v>268</v>
      </c>
      <c r="I3" s="16" t="s">
        <v>126</v>
      </c>
      <c r="K3" s="179" t="s">
        <v>3</v>
      </c>
      <c r="L3" s="179" t="s">
        <v>4</v>
      </c>
      <c r="M3" s="179" t="s">
        <v>5</v>
      </c>
      <c r="N3" s="179" t="s">
        <v>6</v>
      </c>
      <c r="O3" s="179" t="s">
        <v>122</v>
      </c>
      <c r="P3" s="179" t="s">
        <v>178</v>
      </c>
      <c r="Q3" s="179" t="s">
        <v>268</v>
      </c>
      <c r="R3" s="179" t="s">
        <v>282</v>
      </c>
      <c r="T3" s="179" t="s">
        <v>55</v>
      </c>
      <c r="U3" s="179" t="s">
        <v>54</v>
      </c>
      <c r="V3" s="179" t="s">
        <v>53</v>
      </c>
      <c r="W3" s="179" t="s">
        <v>52</v>
      </c>
      <c r="X3" s="179" t="s">
        <v>35</v>
      </c>
      <c r="Y3" s="179" t="s">
        <v>51</v>
      </c>
      <c r="Z3" s="179" t="s">
        <v>50</v>
      </c>
      <c r="AA3" s="179" t="s">
        <v>125</v>
      </c>
      <c r="AB3" s="179" t="s">
        <v>129</v>
      </c>
      <c r="AC3" s="179" t="s">
        <v>173</v>
      </c>
      <c r="AD3" s="179" t="s">
        <v>177</v>
      </c>
      <c r="AE3" s="179" t="s">
        <v>179</v>
      </c>
      <c r="AF3" s="179" t="s">
        <v>180</v>
      </c>
      <c r="AG3" s="179" t="s">
        <v>205</v>
      </c>
      <c r="AH3" s="179" t="s">
        <v>226</v>
      </c>
      <c r="AI3" s="179" t="s">
        <v>269</v>
      </c>
      <c r="AJ3" s="179" t="s">
        <v>275</v>
      </c>
      <c r="AK3" s="179" t="s">
        <v>276</v>
      </c>
      <c r="AL3" s="179" t="s">
        <v>277</v>
      </c>
      <c r="AM3" s="179" t="s">
        <v>280</v>
      </c>
    </row>
    <row r="4" spans="1:39" x14ac:dyDescent="0.35">
      <c r="A4" s="181"/>
      <c r="B4" s="182"/>
      <c r="C4" s="182"/>
      <c r="D4" s="183"/>
      <c r="E4" s="182"/>
      <c r="F4" s="183"/>
      <c r="G4" s="183"/>
      <c r="H4" s="183"/>
      <c r="I4" s="182"/>
      <c r="J4" s="216"/>
      <c r="K4" s="182"/>
      <c r="L4" s="182"/>
      <c r="M4" s="182"/>
      <c r="N4" s="182"/>
      <c r="O4" s="182"/>
      <c r="P4" s="182"/>
      <c r="Q4" s="182"/>
      <c r="R4" s="182"/>
      <c r="S4" s="216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</row>
    <row r="5" spans="1:39" x14ac:dyDescent="0.35">
      <c r="A5" s="126" t="s">
        <v>133</v>
      </c>
      <c r="B5" s="128">
        <f>AM5</f>
        <v>482.38677019471766</v>
      </c>
      <c r="C5" s="128">
        <f>AL5</f>
        <v>434.66282188007199</v>
      </c>
      <c r="D5" s="157">
        <f>B5/C5-1</f>
        <v>0.10979533079968173</v>
      </c>
      <c r="E5" s="128">
        <f>AI5</f>
        <v>464.94502722741481</v>
      </c>
      <c r="F5" s="157">
        <f>B5/E5-1</f>
        <v>3.7513559552001974E-2</v>
      </c>
      <c r="G5" s="224">
        <f>SUM(AJ5:AM5)</f>
        <v>1802.4918434797446</v>
      </c>
      <c r="H5" s="224">
        <f>Q5</f>
        <v>2223.7147464810541</v>
      </c>
      <c r="I5" s="158">
        <f>G5/H5-1</f>
        <v>-0.18942308300463406</v>
      </c>
      <c r="J5" s="125"/>
      <c r="K5" s="128">
        <v>297.41986738856536</v>
      </c>
      <c r="L5" s="128">
        <v>510.19</v>
      </c>
      <c r="M5" s="128">
        <v>688.59235626547616</v>
      </c>
      <c r="N5" s="128">
        <v>984.23246920658539</v>
      </c>
      <c r="O5" s="128">
        <v>1539.628104596</v>
      </c>
      <c r="P5" s="128">
        <v>2406</v>
      </c>
      <c r="Q5" s="128">
        <f>SUM(AF5:AI5)</f>
        <v>2223.7147464810541</v>
      </c>
      <c r="R5" s="128">
        <f>SUM(AJ5:AM5)</f>
        <v>1802.4918434797446</v>
      </c>
      <c r="S5" s="125"/>
      <c r="T5" s="128">
        <v>225.90610503699997</v>
      </c>
      <c r="U5" s="128">
        <v>227.37073251000004</v>
      </c>
      <c r="V5" s="128">
        <v>250.27045786259851</v>
      </c>
      <c r="W5" s="128">
        <v>280.68517379698687</v>
      </c>
      <c r="X5" s="128">
        <v>324.86093370421656</v>
      </c>
      <c r="Y5" s="128">
        <v>352.62488807478337</v>
      </c>
      <c r="Z5" s="128">
        <v>386.32479116099989</v>
      </c>
      <c r="AA5" s="128">
        <v>475.81749165600013</v>
      </c>
      <c r="AB5" s="128">
        <v>534.02186172299992</v>
      </c>
      <c r="AC5" s="128">
        <v>594.91188749459673</v>
      </c>
      <c r="AD5" s="128">
        <v>620.29357172740367</v>
      </c>
      <c r="AE5" s="128">
        <v>656.77151625500073</v>
      </c>
      <c r="AF5" s="128">
        <v>639.34923164911243</v>
      </c>
      <c r="AG5" s="128">
        <v>600.09628386148506</v>
      </c>
      <c r="AH5" s="128">
        <v>519.32420374304183</v>
      </c>
      <c r="AI5" s="128">
        <v>464.94502722741481</v>
      </c>
      <c r="AJ5" s="128">
        <v>450.75039972973372</v>
      </c>
      <c r="AK5" s="128">
        <v>434.69185167522124</v>
      </c>
      <c r="AL5" s="128">
        <v>434.66282188007199</v>
      </c>
      <c r="AM5" s="128">
        <v>482.38677019471766</v>
      </c>
    </row>
    <row r="6" spans="1:39" x14ac:dyDescent="0.35">
      <c r="A6" s="126" t="s">
        <v>134</v>
      </c>
      <c r="B6" s="128">
        <f>AM6</f>
        <v>-196.40355680091363</v>
      </c>
      <c r="C6" s="128">
        <f>AL6</f>
        <v>-192.58714234082845</v>
      </c>
      <c r="D6" s="157">
        <f>B6/C6-1</f>
        <v>1.9816558954549146E-2</v>
      </c>
      <c r="E6" s="128">
        <f>AI6</f>
        <v>-183.00977212467421</v>
      </c>
      <c r="F6" s="157">
        <f>B6/E6-1</f>
        <v>7.3186172086564749E-2</v>
      </c>
      <c r="G6" s="224">
        <f>SUM(AJ6:AM6)</f>
        <v>-767.38412335017415</v>
      </c>
      <c r="H6" s="224">
        <f>Q6</f>
        <v>-832.08476759820496</v>
      </c>
      <c r="I6" s="158">
        <f>G6/H6-1</f>
        <v>-7.7757275180974417E-2</v>
      </c>
      <c r="J6" s="125"/>
      <c r="K6" s="128">
        <v>-118.45526115441061</v>
      </c>
      <c r="L6" s="128">
        <v>-177.17372380557177</v>
      </c>
      <c r="M6" s="128">
        <v>-254.56405210955188</v>
      </c>
      <c r="N6" s="128">
        <v>-395.10251870093708</v>
      </c>
      <c r="O6" s="128">
        <v>-586.97852303602974</v>
      </c>
      <c r="P6" s="128">
        <v>-880.39</v>
      </c>
      <c r="Q6" s="128">
        <f>SUM(AF6:AI6)</f>
        <v>-832.08476759820496</v>
      </c>
      <c r="R6" s="128">
        <f>SUM(AJ6:AM6)</f>
        <v>-767.38412335017415</v>
      </c>
      <c r="S6" s="125"/>
      <c r="T6" s="128">
        <v>-89.28876694136305</v>
      </c>
      <c r="U6" s="128">
        <v>-90.147822460503605</v>
      </c>
      <c r="V6" s="128">
        <v>-101.41602893326726</v>
      </c>
      <c r="W6" s="128">
        <v>-114.24990036580317</v>
      </c>
      <c r="X6" s="128">
        <v>-128.01897239499999</v>
      </c>
      <c r="Y6" s="128">
        <v>-132.61159379645346</v>
      </c>
      <c r="Z6" s="128">
        <v>-151.15359980547942</v>
      </c>
      <c r="AA6" s="128">
        <v>-175.19435703909687</v>
      </c>
      <c r="AB6" s="128">
        <v>-198.80769710145859</v>
      </c>
      <c r="AC6" s="128">
        <v>-213.97978865191152</v>
      </c>
      <c r="AD6" s="128">
        <v>-226.45208099886523</v>
      </c>
      <c r="AE6" s="128">
        <v>-241.1481813972606</v>
      </c>
      <c r="AF6" s="128">
        <v>-234.91149282477733</v>
      </c>
      <c r="AG6" s="128">
        <v>-216.55464377857629</v>
      </c>
      <c r="AH6" s="128">
        <v>-197.60885887017713</v>
      </c>
      <c r="AI6" s="128">
        <v>-183.00977212467421</v>
      </c>
      <c r="AJ6" s="128">
        <v>-185.65124631089441</v>
      </c>
      <c r="AK6" s="128">
        <v>-192.74217789753766</v>
      </c>
      <c r="AL6" s="128">
        <v>-192.58714234082845</v>
      </c>
      <c r="AM6" s="128">
        <v>-196.40355680091363</v>
      </c>
    </row>
    <row r="7" spans="1:39" s="186" customFormat="1" x14ac:dyDescent="0.35">
      <c r="A7" s="187" t="s">
        <v>135</v>
      </c>
      <c r="B7" s="131">
        <f>AM7</f>
        <v>285.98321339380402</v>
      </c>
      <c r="C7" s="131">
        <f>AL7</f>
        <v>242.07567953924354</v>
      </c>
      <c r="D7" s="157">
        <f>B7/C7-1</f>
        <v>0.18137936837823698</v>
      </c>
      <c r="E7" s="131">
        <f>AI7</f>
        <v>281.9352551027406</v>
      </c>
      <c r="F7" s="157">
        <f>B7/E7-1</f>
        <v>1.4357758449145663E-2</v>
      </c>
      <c r="G7" s="131">
        <f t="shared" ref="G7:H7" si="0">G5+G6</f>
        <v>1035.1077201295705</v>
      </c>
      <c r="H7" s="131">
        <f t="shared" si="0"/>
        <v>1391.6299788828492</v>
      </c>
      <c r="I7" s="158">
        <f>G7/H7-1</f>
        <v>-0.25619041279886923</v>
      </c>
      <c r="J7" s="132"/>
      <c r="K7" s="131">
        <f t="shared" ref="K7:R7" si="1">K5+K6</f>
        <v>178.96460623415476</v>
      </c>
      <c r="L7" s="131">
        <f t="shared" si="1"/>
        <v>333.0162761944282</v>
      </c>
      <c r="M7" s="131">
        <f t="shared" si="1"/>
        <v>434.02830415592427</v>
      </c>
      <c r="N7" s="131">
        <f t="shared" si="1"/>
        <v>589.12995050564837</v>
      </c>
      <c r="O7" s="131">
        <f t="shared" si="1"/>
        <v>952.64958155997022</v>
      </c>
      <c r="P7" s="131">
        <f t="shared" si="1"/>
        <v>1525.6100000000001</v>
      </c>
      <c r="Q7" s="131">
        <f t="shared" si="1"/>
        <v>1391.6299788828492</v>
      </c>
      <c r="R7" s="131">
        <f t="shared" si="1"/>
        <v>1035.1077201295705</v>
      </c>
      <c r="S7" s="132"/>
      <c r="T7" s="131">
        <f t="shared" ref="T7:AM7" si="2">T5+T6</f>
        <v>136.61733809563691</v>
      </c>
      <c r="U7" s="131">
        <f t="shared" si="2"/>
        <v>137.22291004949642</v>
      </c>
      <c r="V7" s="131">
        <f t="shared" si="2"/>
        <v>148.85442892933125</v>
      </c>
      <c r="W7" s="131">
        <f t="shared" si="2"/>
        <v>166.4352734311837</v>
      </c>
      <c r="X7" s="131">
        <f t="shared" si="2"/>
        <v>196.84196130921657</v>
      </c>
      <c r="Y7" s="131">
        <f t="shared" si="2"/>
        <v>220.01329427832991</v>
      </c>
      <c r="Z7" s="131">
        <f t="shared" si="2"/>
        <v>235.17119135552048</v>
      </c>
      <c r="AA7" s="131">
        <f t="shared" si="2"/>
        <v>300.62313461690326</v>
      </c>
      <c r="AB7" s="131">
        <f t="shared" si="2"/>
        <v>335.21416462154133</v>
      </c>
      <c r="AC7" s="131">
        <f t="shared" si="2"/>
        <v>380.93209884268521</v>
      </c>
      <c r="AD7" s="131">
        <f t="shared" si="2"/>
        <v>393.84149072853847</v>
      </c>
      <c r="AE7" s="131">
        <f t="shared" si="2"/>
        <v>415.62333485774013</v>
      </c>
      <c r="AF7" s="131">
        <f t="shared" si="2"/>
        <v>404.4377388243351</v>
      </c>
      <c r="AG7" s="131">
        <f t="shared" si="2"/>
        <v>383.54164008290877</v>
      </c>
      <c r="AH7" s="131">
        <f t="shared" si="2"/>
        <v>321.7153448728647</v>
      </c>
      <c r="AI7" s="131">
        <f t="shared" si="2"/>
        <v>281.9352551027406</v>
      </c>
      <c r="AJ7" s="131">
        <f t="shared" si="2"/>
        <v>265.09915341883931</v>
      </c>
      <c r="AK7" s="131">
        <f t="shared" si="2"/>
        <v>241.94967377768359</v>
      </c>
      <c r="AL7" s="131">
        <f t="shared" si="2"/>
        <v>242.07567953924354</v>
      </c>
      <c r="AM7" s="131">
        <f t="shared" si="2"/>
        <v>285.98321339380402</v>
      </c>
    </row>
    <row r="8" spans="1:39" hidden="1" x14ac:dyDescent="0.35">
      <c r="A8" s="188" t="s">
        <v>136</v>
      </c>
      <c r="B8" s="189">
        <f>AM8</f>
        <v>285.98321339380402</v>
      </c>
      <c r="C8" s="189">
        <f>AL8</f>
        <v>242.07567953924354</v>
      </c>
      <c r="D8" s="157">
        <f>B8/C8-1</f>
        <v>0.18137936837823698</v>
      </c>
      <c r="E8" s="189">
        <f>AI8</f>
        <v>281.9352551027406</v>
      </c>
      <c r="F8" s="157">
        <f>B8/E8-1</f>
        <v>1.4357758449145663E-2</v>
      </c>
      <c r="G8" s="157"/>
      <c r="H8" s="157"/>
      <c r="I8" s="158" t="e">
        <f>G8/H8-1</f>
        <v>#DIV/0!</v>
      </c>
      <c r="J8" s="125"/>
      <c r="K8" s="189">
        <f t="shared" ref="K8:R8" si="3">K7</f>
        <v>178.96460623415476</v>
      </c>
      <c r="L8" s="189">
        <f t="shared" si="3"/>
        <v>333.0162761944282</v>
      </c>
      <c r="M8" s="189">
        <f t="shared" si="3"/>
        <v>434.02830415592427</v>
      </c>
      <c r="N8" s="189">
        <f t="shared" si="3"/>
        <v>589.12995050564837</v>
      </c>
      <c r="O8" s="189">
        <f t="shared" si="3"/>
        <v>952.64958155997022</v>
      </c>
      <c r="P8" s="189">
        <f t="shared" si="3"/>
        <v>1525.6100000000001</v>
      </c>
      <c r="Q8" s="189">
        <f t="shared" si="3"/>
        <v>1391.6299788828492</v>
      </c>
      <c r="R8" s="189">
        <f t="shared" si="3"/>
        <v>1035.1077201295705</v>
      </c>
      <c r="S8" s="125"/>
      <c r="T8" s="189">
        <f>T7</f>
        <v>136.61733809563691</v>
      </c>
      <c r="U8" s="189">
        <f>U7</f>
        <v>137.22291004949642</v>
      </c>
      <c r="V8" s="189">
        <f t="shared" ref="V8:AM8" si="4">V7-V9</f>
        <v>148.85442892933125</v>
      </c>
      <c r="W8" s="189">
        <f t="shared" si="4"/>
        <v>166.4352734311837</v>
      </c>
      <c r="X8" s="189">
        <f t="shared" si="4"/>
        <v>196.84196130921657</v>
      </c>
      <c r="Y8" s="189">
        <f t="shared" si="4"/>
        <v>220.01329427832991</v>
      </c>
      <c r="Z8" s="189">
        <f t="shared" si="4"/>
        <v>235.17119135552048</v>
      </c>
      <c r="AA8" s="189">
        <f t="shared" si="4"/>
        <v>300.62313461690326</v>
      </c>
      <c r="AB8" s="189">
        <f t="shared" si="4"/>
        <v>335.21416462154133</v>
      </c>
      <c r="AC8" s="189">
        <f t="shared" si="4"/>
        <v>380.93209884268521</v>
      </c>
      <c r="AD8" s="189">
        <f t="shared" si="4"/>
        <v>393.84149072853847</v>
      </c>
      <c r="AE8" s="189">
        <f t="shared" si="4"/>
        <v>415.62333485774013</v>
      </c>
      <c r="AF8" s="189">
        <f t="shared" si="4"/>
        <v>404.4377388243351</v>
      </c>
      <c r="AG8" s="189">
        <f t="shared" si="4"/>
        <v>383.54164008290877</v>
      </c>
      <c r="AH8" s="189">
        <f t="shared" si="4"/>
        <v>321.7153448728647</v>
      </c>
      <c r="AI8" s="189">
        <f t="shared" si="4"/>
        <v>281.9352551027406</v>
      </c>
      <c r="AJ8" s="189">
        <f t="shared" si="4"/>
        <v>265.09915341883931</v>
      </c>
      <c r="AK8" s="189">
        <f t="shared" si="4"/>
        <v>241.94967377768359</v>
      </c>
      <c r="AL8" s="189">
        <f t="shared" si="4"/>
        <v>242.07567953924354</v>
      </c>
      <c r="AM8" s="189">
        <f t="shared" si="4"/>
        <v>285.98321339380402</v>
      </c>
    </row>
    <row r="9" spans="1:39" hidden="1" x14ac:dyDescent="0.35">
      <c r="A9" s="188" t="s">
        <v>137</v>
      </c>
      <c r="B9" s="189">
        <f>AM9</f>
        <v>0</v>
      </c>
      <c r="C9" s="189">
        <f>AL9</f>
        <v>0</v>
      </c>
      <c r="D9" s="157"/>
      <c r="E9" s="189">
        <f>AI9</f>
        <v>0</v>
      </c>
      <c r="F9" s="157"/>
      <c r="G9" s="157"/>
      <c r="H9" s="157"/>
      <c r="I9" s="158"/>
      <c r="J9" s="125"/>
      <c r="K9" s="189">
        <v>0</v>
      </c>
      <c r="L9" s="189">
        <v>0</v>
      </c>
      <c r="M9" s="189">
        <v>0</v>
      </c>
      <c r="N9" s="189">
        <v>0</v>
      </c>
      <c r="O9" s="189">
        <v>0</v>
      </c>
      <c r="P9" s="189">
        <v>0</v>
      </c>
      <c r="Q9" s="189">
        <v>0</v>
      </c>
      <c r="R9" s="189">
        <v>0</v>
      </c>
      <c r="S9" s="125"/>
      <c r="T9" s="189">
        <v>0</v>
      </c>
      <c r="U9" s="189">
        <v>0</v>
      </c>
      <c r="V9" s="189">
        <v>0</v>
      </c>
      <c r="W9" s="189">
        <v>0</v>
      </c>
      <c r="X9" s="189">
        <v>0</v>
      </c>
      <c r="Y9" s="189">
        <v>0</v>
      </c>
      <c r="Z9" s="189">
        <v>0</v>
      </c>
      <c r="AA9" s="189">
        <v>0</v>
      </c>
      <c r="AB9" s="189">
        <v>0</v>
      </c>
      <c r="AC9" s="189">
        <v>0</v>
      </c>
      <c r="AD9" s="189">
        <v>0</v>
      </c>
      <c r="AE9" s="189">
        <v>0</v>
      </c>
      <c r="AF9" s="189">
        <v>0</v>
      </c>
      <c r="AG9" s="189">
        <v>0</v>
      </c>
      <c r="AH9" s="189">
        <v>0</v>
      </c>
      <c r="AI9" s="189">
        <v>0</v>
      </c>
      <c r="AJ9" s="189">
        <v>0</v>
      </c>
      <c r="AK9" s="189">
        <v>0</v>
      </c>
      <c r="AL9" s="189">
        <v>0</v>
      </c>
      <c r="AM9" s="189">
        <v>0</v>
      </c>
    </row>
    <row r="10" spans="1:39" x14ac:dyDescent="0.35">
      <c r="A10" s="190"/>
      <c r="B10" s="135"/>
      <c r="C10" s="135"/>
      <c r="D10" s="157"/>
      <c r="E10" s="135"/>
      <c r="F10" s="157"/>
      <c r="G10" s="157"/>
      <c r="H10" s="157"/>
      <c r="I10" s="135"/>
      <c r="J10" s="125"/>
      <c r="K10" s="135"/>
      <c r="L10" s="135"/>
      <c r="M10" s="135"/>
      <c r="N10" s="135"/>
      <c r="O10" s="135"/>
      <c r="P10" s="135"/>
      <c r="Q10" s="135"/>
      <c r="R10" s="135"/>
      <c r="S10" s="12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</row>
    <row r="11" spans="1:39" ht="39" x14ac:dyDescent="0.35">
      <c r="A11" s="191" t="s">
        <v>138</v>
      </c>
      <c r="B11" s="128">
        <f>AM11</f>
        <v>41.596849393090622</v>
      </c>
      <c r="C11" s="128">
        <f>AL11</f>
        <v>28.546528162682534</v>
      </c>
      <c r="D11" s="157">
        <f>IFERROR(B11/C11-1,0)</f>
        <v>0.45715966425185561</v>
      </c>
      <c r="E11" s="127">
        <f>AI11</f>
        <v>-26.478619969780919</v>
      </c>
      <c r="F11" s="157">
        <f>B11/E11-1</f>
        <v>-2.5709598702864267</v>
      </c>
      <c r="G11" s="224">
        <f>SUM(AJ11:AM11)</f>
        <v>153.23923722650008</v>
      </c>
      <c r="H11" s="224">
        <f>Q11</f>
        <v>-52.248928470726682</v>
      </c>
      <c r="I11" s="158">
        <f>IFERROR(G11/H11-1,0)</f>
        <v>-3.9328685144682893</v>
      </c>
      <c r="J11" s="125"/>
      <c r="K11" s="128">
        <v>10.5804142677879</v>
      </c>
      <c r="L11" s="128">
        <v>45.401621612665068</v>
      </c>
      <c r="M11" s="128">
        <f>723314.15/10^7</f>
        <v>7.2331414999999996E-2</v>
      </c>
      <c r="N11" s="128">
        <v>2.4669020380000002</v>
      </c>
      <c r="O11" s="128">
        <v>105.92941449112058</v>
      </c>
      <c r="P11" s="128">
        <v>31.02</v>
      </c>
      <c r="Q11" s="128">
        <f>SUM(AF11:AI11)</f>
        <v>-52.248928470726682</v>
      </c>
      <c r="R11" s="128">
        <f>SUM(AJ11:AM11)</f>
        <v>153.23923722650008</v>
      </c>
      <c r="S11" s="125"/>
      <c r="T11" s="128">
        <v>0.2625112</v>
      </c>
      <c r="U11" s="128">
        <v>0.23</v>
      </c>
      <c r="V11" s="128">
        <v>0.45</v>
      </c>
      <c r="W11" s="128">
        <v>1.52</v>
      </c>
      <c r="X11" s="128">
        <v>26.88</v>
      </c>
      <c r="Y11" s="128">
        <v>1.32</v>
      </c>
      <c r="Z11" s="128">
        <v>44.22</v>
      </c>
      <c r="AA11" s="128">
        <v>33.520000000000003</v>
      </c>
      <c r="AB11" s="128">
        <v>7.3674938390638829</v>
      </c>
      <c r="AC11" s="128">
        <v>42.11632425347311</v>
      </c>
      <c r="AD11" s="128">
        <v>13.92425229363637</v>
      </c>
      <c r="AE11" s="128">
        <v>-30.928241339173365</v>
      </c>
      <c r="AF11" s="128">
        <v>-5.1402200000000002</v>
      </c>
      <c r="AG11" s="128">
        <v>2.6181873223210097</v>
      </c>
      <c r="AH11" s="128">
        <v>-23.24827582326677</v>
      </c>
      <c r="AI11" s="128">
        <v>-26.478619969780919</v>
      </c>
      <c r="AJ11" s="128">
        <v>18.175815870726918</v>
      </c>
      <c r="AK11" s="128">
        <v>64.920043800000002</v>
      </c>
      <c r="AL11" s="128">
        <v>28.546528162682534</v>
      </c>
      <c r="AM11" s="128">
        <v>41.596849393090622</v>
      </c>
    </row>
    <row r="12" spans="1:39" ht="26" hidden="1" x14ac:dyDescent="0.35">
      <c r="A12" s="191" t="s">
        <v>139</v>
      </c>
      <c r="B12" s="127">
        <f>AM12</f>
        <v>0</v>
      </c>
      <c r="C12" s="127">
        <f>AL12</f>
        <v>0</v>
      </c>
      <c r="D12" s="157"/>
      <c r="E12" s="127">
        <f>AI12</f>
        <v>0</v>
      </c>
      <c r="F12" s="157"/>
      <c r="G12" s="157"/>
      <c r="H12" s="157"/>
      <c r="I12" s="158"/>
      <c r="J12" s="125"/>
      <c r="K12" s="127">
        <v>0</v>
      </c>
      <c r="L12" s="127">
        <v>0</v>
      </c>
      <c r="M12" s="127">
        <v>0</v>
      </c>
      <c r="N12" s="127">
        <v>0</v>
      </c>
      <c r="O12" s="127">
        <v>0</v>
      </c>
      <c r="P12" s="127">
        <v>0</v>
      </c>
      <c r="Q12" s="127">
        <v>0</v>
      </c>
      <c r="R12" s="128"/>
      <c r="S12" s="125"/>
      <c r="T12" s="127">
        <v>0</v>
      </c>
      <c r="U12" s="127">
        <v>0</v>
      </c>
      <c r="V12" s="127">
        <v>0</v>
      </c>
      <c r="W12" s="127">
        <v>0</v>
      </c>
      <c r="X12" s="127">
        <v>0</v>
      </c>
      <c r="Y12" s="127">
        <v>0</v>
      </c>
      <c r="Z12" s="127">
        <v>0</v>
      </c>
      <c r="AA12" s="127">
        <v>0</v>
      </c>
      <c r="AB12" s="127">
        <v>0</v>
      </c>
      <c r="AC12" s="127">
        <v>0</v>
      </c>
      <c r="AD12" s="127">
        <v>0</v>
      </c>
      <c r="AE12" s="127">
        <v>0</v>
      </c>
      <c r="AF12" s="127"/>
      <c r="AG12" s="127"/>
      <c r="AH12" s="127"/>
      <c r="AI12" s="127"/>
      <c r="AJ12" s="127"/>
      <c r="AK12" s="127"/>
      <c r="AL12" s="127"/>
      <c r="AM12" s="127"/>
    </row>
    <row r="13" spans="1:39" hidden="1" x14ac:dyDescent="0.35">
      <c r="A13" s="192" t="s">
        <v>140</v>
      </c>
      <c r="B13" s="219">
        <f>AM13</f>
        <v>41.596849393090622</v>
      </c>
      <c r="C13" s="219">
        <f>AL13</f>
        <v>28.546528162682534</v>
      </c>
      <c r="D13" s="157">
        <f>B13/C13-1</f>
        <v>0.45715966425185561</v>
      </c>
      <c r="E13" s="219">
        <f>AI13</f>
        <v>-26.478619969780919</v>
      </c>
      <c r="F13" s="157">
        <f>B13/E13-1</f>
        <v>-2.5709598702864267</v>
      </c>
      <c r="G13" s="157"/>
      <c r="H13" s="157"/>
      <c r="I13" s="158" t="e">
        <f>G13/H13-1</f>
        <v>#DIV/0!</v>
      </c>
      <c r="J13" s="125"/>
      <c r="K13" s="219">
        <f t="shared" ref="K13:Q13" si="5">K9+K11+K12</f>
        <v>10.5804142677879</v>
      </c>
      <c r="L13" s="219">
        <f t="shared" si="5"/>
        <v>45.401621612665068</v>
      </c>
      <c r="M13" s="219">
        <f t="shared" si="5"/>
        <v>7.2331414999999996E-2</v>
      </c>
      <c r="N13" s="219">
        <f t="shared" si="5"/>
        <v>2.4669020380000002</v>
      </c>
      <c r="O13" s="219">
        <f t="shared" si="5"/>
        <v>105.92941449112058</v>
      </c>
      <c r="P13" s="219">
        <f t="shared" si="5"/>
        <v>31.02</v>
      </c>
      <c r="Q13" s="219">
        <f t="shared" si="5"/>
        <v>-52.248928470726682</v>
      </c>
      <c r="R13" s="128"/>
      <c r="S13" s="125"/>
      <c r="T13" s="219">
        <f t="shared" ref="T13:AM13" si="6">T9+T11+T12</f>
        <v>0.2625112</v>
      </c>
      <c r="U13" s="219">
        <f t="shared" si="6"/>
        <v>0.23</v>
      </c>
      <c r="V13" s="219">
        <f t="shared" si="6"/>
        <v>0.45</v>
      </c>
      <c r="W13" s="219">
        <f t="shared" si="6"/>
        <v>1.52</v>
      </c>
      <c r="X13" s="219">
        <f t="shared" si="6"/>
        <v>26.88</v>
      </c>
      <c r="Y13" s="219">
        <f t="shared" si="6"/>
        <v>1.32</v>
      </c>
      <c r="Z13" s="219">
        <f t="shared" si="6"/>
        <v>44.22</v>
      </c>
      <c r="AA13" s="219">
        <f t="shared" si="6"/>
        <v>33.520000000000003</v>
      </c>
      <c r="AB13" s="219">
        <f t="shared" si="6"/>
        <v>7.3674938390638829</v>
      </c>
      <c r="AC13" s="219">
        <f t="shared" si="6"/>
        <v>42.11632425347311</v>
      </c>
      <c r="AD13" s="219">
        <f t="shared" si="6"/>
        <v>13.92425229363637</v>
      </c>
      <c r="AE13" s="219">
        <f t="shared" si="6"/>
        <v>-30.928241339173365</v>
      </c>
      <c r="AF13" s="219">
        <f t="shared" si="6"/>
        <v>-5.1402200000000002</v>
      </c>
      <c r="AG13" s="219">
        <f t="shared" si="6"/>
        <v>2.6181873223210097</v>
      </c>
      <c r="AH13" s="219">
        <f t="shared" si="6"/>
        <v>-23.24827582326677</v>
      </c>
      <c r="AI13" s="219">
        <f t="shared" si="6"/>
        <v>-26.478619969780919</v>
      </c>
      <c r="AJ13" s="219">
        <f t="shared" si="6"/>
        <v>18.175815870726918</v>
      </c>
      <c r="AK13" s="219">
        <f t="shared" si="6"/>
        <v>64.920043800000002</v>
      </c>
      <c r="AL13" s="219">
        <f t="shared" si="6"/>
        <v>28.546528162682534</v>
      </c>
      <c r="AM13" s="219">
        <f t="shared" si="6"/>
        <v>41.596849393090622</v>
      </c>
    </row>
    <row r="14" spans="1:39" x14ac:dyDescent="0.35">
      <c r="A14" s="190"/>
      <c r="B14" s="193"/>
      <c r="C14" s="193"/>
      <c r="D14" s="157"/>
      <c r="E14" s="193"/>
      <c r="F14" s="157"/>
      <c r="G14" s="157"/>
      <c r="H14" s="157"/>
      <c r="I14" s="158"/>
      <c r="J14" s="125"/>
      <c r="K14" s="193"/>
      <c r="L14" s="193"/>
      <c r="M14" s="193"/>
      <c r="N14" s="193"/>
      <c r="O14" s="193"/>
      <c r="P14" s="193"/>
      <c r="Q14" s="193"/>
      <c r="R14" s="128"/>
      <c r="S14" s="125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3"/>
      <c r="AK14" s="193"/>
      <c r="AL14" s="193"/>
      <c r="AM14" s="193"/>
    </row>
    <row r="15" spans="1:39" x14ac:dyDescent="0.35">
      <c r="A15" s="185" t="s">
        <v>204</v>
      </c>
      <c r="B15" s="128">
        <f>AM15</f>
        <v>67.266936238000028</v>
      </c>
      <c r="C15" s="128">
        <f>AL15</f>
        <v>64.522166157999976</v>
      </c>
      <c r="D15" s="157">
        <f>B15/C15-1</f>
        <v>4.2539955544560248E-2</v>
      </c>
      <c r="E15" s="128">
        <f>AI15</f>
        <v>55.220024158200005</v>
      </c>
      <c r="F15" s="157">
        <f>B15/E15-1</f>
        <v>0.21816202117707872</v>
      </c>
      <c r="G15" s="224">
        <f>SUM(AJ15:AM15)</f>
        <v>252.80559379900001</v>
      </c>
      <c r="H15" s="224">
        <f>Q15</f>
        <v>275.77476486500007</v>
      </c>
      <c r="I15" s="158">
        <f>G15/H15-1</f>
        <v>-8.3289604388727012E-2</v>
      </c>
      <c r="J15" s="125"/>
      <c r="K15" s="128">
        <v>25.651908414000001</v>
      </c>
      <c r="L15" s="128">
        <v>19.239999999999998</v>
      </c>
      <c r="M15" s="128">
        <v>10.286427121999999</v>
      </c>
      <c r="N15" s="128">
        <v>26.090454022000003</v>
      </c>
      <c r="O15" s="128">
        <v>100.67241533400001</v>
      </c>
      <c r="P15" s="128">
        <v>294.05</v>
      </c>
      <c r="Q15" s="128">
        <f>SUM(AF15:AI15)</f>
        <v>275.77476486500007</v>
      </c>
      <c r="R15" s="128">
        <f>SUM(AJ15:AM15)</f>
        <v>252.80559379900001</v>
      </c>
      <c r="S15" s="125"/>
      <c r="T15" s="128">
        <v>3.2784511800000002</v>
      </c>
      <c r="U15" s="128">
        <v>1.6828982679999998</v>
      </c>
      <c r="V15" s="128">
        <v>5.8053754590000004</v>
      </c>
      <c r="W15" s="128">
        <v>15.323729115000003</v>
      </c>
      <c r="X15" s="128">
        <v>14.260316567</v>
      </c>
      <c r="Y15" s="128">
        <v>17.865871355999996</v>
      </c>
      <c r="Z15" s="128">
        <v>26.171283080000002</v>
      </c>
      <c r="AA15" s="128">
        <v>42.374944331000009</v>
      </c>
      <c r="AB15" s="128">
        <v>40.587156936999996</v>
      </c>
      <c r="AC15" s="128">
        <v>58.930657928000009</v>
      </c>
      <c r="AD15" s="128">
        <v>88.303495373000004</v>
      </c>
      <c r="AE15" s="128">
        <v>106.22624466699997</v>
      </c>
      <c r="AF15" s="128">
        <v>77.164767665999989</v>
      </c>
      <c r="AG15" s="128">
        <v>69.829444559999999</v>
      </c>
      <c r="AH15" s="128">
        <v>73.560528480800031</v>
      </c>
      <c r="AI15" s="128">
        <v>55.220024158200005</v>
      </c>
      <c r="AJ15" s="128">
        <v>56.076085080000006</v>
      </c>
      <c r="AK15" s="128">
        <v>64.940406322999991</v>
      </c>
      <c r="AL15" s="128">
        <v>64.522166157999976</v>
      </c>
      <c r="AM15" s="128">
        <v>67.266936238000028</v>
      </c>
    </row>
    <row r="16" spans="1:39" x14ac:dyDescent="0.35">
      <c r="A16" s="185" t="s">
        <v>142</v>
      </c>
      <c r="B16" s="127">
        <f>AM16</f>
        <v>0</v>
      </c>
      <c r="C16" s="127">
        <f>AL16</f>
        <v>0</v>
      </c>
      <c r="D16" s="194"/>
      <c r="E16" s="127">
        <f>AI16</f>
        <v>0</v>
      </c>
      <c r="F16" s="194"/>
      <c r="G16" s="224"/>
      <c r="H16" s="224"/>
      <c r="I16" s="194"/>
      <c r="J16" s="125"/>
      <c r="K16" s="128">
        <f>921636.44/10^7</f>
        <v>9.2163643999999989E-2</v>
      </c>
      <c r="L16" s="127">
        <v>0</v>
      </c>
      <c r="M16" s="127">
        <v>0</v>
      </c>
      <c r="N16" s="127">
        <v>0</v>
      </c>
      <c r="O16" s="127">
        <v>0</v>
      </c>
      <c r="P16" s="127">
        <v>0</v>
      </c>
      <c r="Q16" s="127">
        <v>0</v>
      </c>
      <c r="R16" s="128"/>
      <c r="S16" s="125"/>
      <c r="T16" s="127">
        <v>0</v>
      </c>
      <c r="U16" s="127">
        <v>0</v>
      </c>
      <c r="V16" s="127">
        <v>0</v>
      </c>
      <c r="W16" s="127">
        <v>0</v>
      </c>
      <c r="X16" s="127">
        <v>0</v>
      </c>
      <c r="Y16" s="127">
        <v>0</v>
      </c>
      <c r="Z16" s="127">
        <v>0</v>
      </c>
      <c r="AA16" s="127">
        <v>0</v>
      </c>
      <c r="AB16" s="127">
        <v>0</v>
      </c>
      <c r="AC16" s="127">
        <v>0</v>
      </c>
      <c r="AD16" s="127">
        <v>0</v>
      </c>
      <c r="AE16" s="127">
        <v>0</v>
      </c>
      <c r="AF16" s="127"/>
      <c r="AG16" s="127">
        <v>0</v>
      </c>
      <c r="AH16" s="127">
        <v>0</v>
      </c>
      <c r="AI16" s="127">
        <v>0</v>
      </c>
      <c r="AJ16" s="127">
        <v>0</v>
      </c>
      <c r="AK16" s="127">
        <v>0</v>
      </c>
      <c r="AL16" s="127">
        <v>0</v>
      </c>
      <c r="AM16" s="127"/>
    </row>
    <row r="17" spans="1:39" x14ac:dyDescent="0.35">
      <c r="B17" s="184"/>
      <c r="C17" s="184"/>
      <c r="D17" s="184"/>
      <c r="E17" s="184"/>
      <c r="F17" s="184"/>
      <c r="G17" s="184"/>
      <c r="H17" s="184"/>
      <c r="I17" s="184"/>
      <c r="J17" s="125"/>
      <c r="K17" s="184"/>
      <c r="L17" s="184"/>
      <c r="M17" s="184"/>
      <c r="N17" s="184"/>
      <c r="O17" s="184"/>
      <c r="P17" s="184"/>
      <c r="Q17" s="184"/>
      <c r="R17" s="184"/>
      <c r="S17" s="125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</row>
    <row r="18" spans="1:39" x14ac:dyDescent="0.35">
      <c r="A18" s="195" t="s">
        <v>195</v>
      </c>
      <c r="B18" s="220">
        <f>AM18</f>
        <v>16.002869685999997</v>
      </c>
      <c r="C18" s="220">
        <f>AL18</f>
        <v>13.515685785999999</v>
      </c>
      <c r="D18" s="164">
        <f>B18/C18-1</f>
        <v>0.18402202739696016</v>
      </c>
      <c r="E18" s="220">
        <f>AI18</f>
        <v>17.014501677302796</v>
      </c>
      <c r="F18" s="164">
        <f>B18/E18-1</f>
        <v>-5.9457044966077843E-2</v>
      </c>
      <c r="G18" s="220">
        <f>SUM(AJ18:AM18)</f>
        <v>56.044592880088004</v>
      </c>
      <c r="H18" s="220">
        <f>Q18</f>
        <v>75.622369514095254</v>
      </c>
      <c r="I18" s="164">
        <f>G18/H18-1</f>
        <v>-0.25888869602741216</v>
      </c>
      <c r="J18" s="125"/>
      <c r="K18" s="220">
        <f>60092012.62/10^7</f>
        <v>6.0092012619999995</v>
      </c>
      <c r="L18" s="220">
        <v>6.8821215806042444</v>
      </c>
      <c r="M18" s="220">
        <v>3.2510402040154043</v>
      </c>
      <c r="N18" s="220">
        <v>7.1407505220000003</v>
      </c>
      <c r="O18" s="220">
        <v>7.2785714550225187</v>
      </c>
      <c r="P18" s="220">
        <v>36.92823579149362</v>
      </c>
      <c r="Q18" s="220">
        <f>SUM(AF18:AI18)</f>
        <v>75.622369514095254</v>
      </c>
      <c r="R18" s="220">
        <f>G18</f>
        <v>56.044592880088004</v>
      </c>
      <c r="S18" s="125"/>
      <c r="T18" s="220">
        <v>0.60453087676989525</v>
      </c>
      <c r="U18" s="220">
        <v>4.0264544562226092</v>
      </c>
      <c r="V18" s="220">
        <v>1.7043089079917184</v>
      </c>
      <c r="W18" s="220">
        <v>0.80545628101577726</v>
      </c>
      <c r="X18" s="220">
        <v>1.5926108000000001</v>
      </c>
      <c r="Y18" s="220">
        <v>1.6312601297179352</v>
      </c>
      <c r="Z18" s="220">
        <v>2.2408090182840432</v>
      </c>
      <c r="AA18" s="220">
        <v>1.8138915070205401</v>
      </c>
      <c r="AB18" s="220">
        <v>3.718068484271043</v>
      </c>
      <c r="AC18" s="220">
        <v>3.1394126866557612</v>
      </c>
      <c r="AD18" s="220">
        <v>13.090464528849713</v>
      </c>
      <c r="AE18" s="220">
        <v>16.980290091717102</v>
      </c>
      <c r="AF18" s="220">
        <v>15.668687206075512</v>
      </c>
      <c r="AG18" s="220">
        <v>19.28076951208028</v>
      </c>
      <c r="AH18" s="220">
        <v>23.658411118636657</v>
      </c>
      <c r="AI18" s="220">
        <v>17.014501677302796</v>
      </c>
      <c r="AJ18" s="220">
        <v>12.369957824234399</v>
      </c>
      <c r="AK18" s="220">
        <v>14.156079583853609</v>
      </c>
      <c r="AL18" s="220">
        <v>13.515685785999999</v>
      </c>
      <c r="AM18" s="220">
        <v>16.002869685999997</v>
      </c>
    </row>
    <row r="19" spans="1:39" x14ac:dyDescent="0.35">
      <c r="B19" s="184"/>
      <c r="C19" s="184"/>
      <c r="D19" s="184"/>
      <c r="E19" s="184"/>
      <c r="F19" s="184"/>
      <c r="G19" s="184"/>
      <c r="H19" s="184"/>
      <c r="I19" s="184"/>
      <c r="J19" s="125"/>
      <c r="K19" s="184"/>
      <c r="L19" s="184"/>
      <c r="M19" s="184"/>
      <c r="N19" s="184"/>
      <c r="O19" s="184"/>
      <c r="P19" s="184"/>
      <c r="Q19" s="184"/>
      <c r="R19" s="184"/>
      <c r="S19" s="125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</row>
    <row r="20" spans="1:39" hidden="1" x14ac:dyDescent="0.35">
      <c r="A20" s="143" t="s">
        <v>191</v>
      </c>
      <c r="B20" s="221">
        <f>AM20</f>
        <v>285.98321339380402</v>
      </c>
      <c r="C20" s="221">
        <f>AL20</f>
        <v>242.07567953924354</v>
      </c>
      <c r="D20" s="165">
        <f>B20/C20-1</f>
        <v>0.18137936837823698</v>
      </c>
      <c r="E20" s="221">
        <f>AI20</f>
        <v>281.9352551027406</v>
      </c>
      <c r="F20" s="165">
        <f>B20/E20-1</f>
        <v>1.4357758449145663E-2</v>
      </c>
      <c r="G20" s="165"/>
      <c r="H20" s="165"/>
      <c r="I20" s="165" t="e">
        <f>G20/H20-1</f>
        <v>#DIV/0!</v>
      </c>
      <c r="J20" s="125"/>
      <c r="K20" s="221">
        <f t="shared" ref="K20:R20" si="7">K8</f>
        <v>178.96460623415476</v>
      </c>
      <c r="L20" s="221">
        <f t="shared" si="7"/>
        <v>333.0162761944282</v>
      </c>
      <c r="M20" s="221">
        <f t="shared" si="7"/>
        <v>434.02830415592427</v>
      </c>
      <c r="N20" s="221">
        <f t="shared" si="7"/>
        <v>589.12995050564837</v>
      </c>
      <c r="O20" s="221">
        <f t="shared" si="7"/>
        <v>952.64958155997022</v>
      </c>
      <c r="P20" s="221">
        <f t="shared" si="7"/>
        <v>1525.6100000000001</v>
      </c>
      <c r="Q20" s="221">
        <f t="shared" si="7"/>
        <v>1391.6299788828492</v>
      </c>
      <c r="R20" s="221">
        <f t="shared" si="7"/>
        <v>1035.1077201295705</v>
      </c>
      <c r="S20" s="125"/>
      <c r="T20" s="221">
        <f t="shared" ref="T20:AM20" si="8">T8</f>
        <v>136.61733809563691</v>
      </c>
      <c r="U20" s="221">
        <f t="shared" si="8"/>
        <v>137.22291004949642</v>
      </c>
      <c r="V20" s="221">
        <f t="shared" si="8"/>
        <v>148.85442892933125</v>
      </c>
      <c r="W20" s="221">
        <f t="shared" si="8"/>
        <v>166.4352734311837</v>
      </c>
      <c r="X20" s="221">
        <f t="shared" si="8"/>
        <v>196.84196130921657</v>
      </c>
      <c r="Y20" s="221">
        <f t="shared" si="8"/>
        <v>220.01329427832991</v>
      </c>
      <c r="Z20" s="221">
        <f t="shared" si="8"/>
        <v>235.17119135552048</v>
      </c>
      <c r="AA20" s="221">
        <f t="shared" si="8"/>
        <v>300.62313461690326</v>
      </c>
      <c r="AB20" s="221">
        <f t="shared" si="8"/>
        <v>335.21416462154133</v>
      </c>
      <c r="AC20" s="221">
        <f t="shared" si="8"/>
        <v>380.93209884268521</v>
      </c>
      <c r="AD20" s="221">
        <f t="shared" si="8"/>
        <v>393.84149072853847</v>
      </c>
      <c r="AE20" s="221">
        <f t="shared" si="8"/>
        <v>415.62333485774013</v>
      </c>
      <c r="AF20" s="221">
        <f t="shared" si="8"/>
        <v>404.4377388243351</v>
      </c>
      <c r="AG20" s="221">
        <f t="shared" si="8"/>
        <v>383.54164008290877</v>
      </c>
      <c r="AH20" s="221">
        <f t="shared" si="8"/>
        <v>321.7153448728647</v>
      </c>
      <c r="AI20" s="221">
        <f t="shared" si="8"/>
        <v>281.9352551027406</v>
      </c>
      <c r="AJ20" s="221">
        <f t="shared" si="8"/>
        <v>265.09915341883931</v>
      </c>
      <c r="AK20" s="221">
        <f t="shared" si="8"/>
        <v>241.94967377768359</v>
      </c>
      <c r="AL20" s="221">
        <f t="shared" si="8"/>
        <v>242.07567953924354</v>
      </c>
      <c r="AM20" s="221">
        <f t="shared" si="8"/>
        <v>285.98321339380402</v>
      </c>
    </row>
    <row r="21" spans="1:39" hidden="1" x14ac:dyDescent="0.35">
      <c r="A21" s="145" t="s">
        <v>192</v>
      </c>
      <c r="B21" s="221">
        <f>AM21</f>
        <v>124.86665531709065</v>
      </c>
      <c r="C21" s="221">
        <f>AL21</f>
        <v>106.58438010668252</v>
      </c>
      <c r="D21" s="165">
        <f>B21/C21-1</f>
        <v>0.17152865356170399</v>
      </c>
      <c r="E21" s="221">
        <f>AI21</f>
        <v>45.755905865721886</v>
      </c>
      <c r="F21" s="165">
        <f>B21/E21-1</f>
        <v>1.728973516195528</v>
      </c>
      <c r="G21" s="165"/>
      <c r="H21" s="165"/>
      <c r="I21" s="165" t="e">
        <f>G21/H21-1</f>
        <v>#DIV/0!</v>
      </c>
      <c r="J21" s="125"/>
      <c r="K21" s="221">
        <f t="shared" ref="K21:R21" si="9">K13+K15+K16+K18</f>
        <v>42.3336875877879</v>
      </c>
      <c r="L21" s="221">
        <f t="shared" si="9"/>
        <v>71.523743193269311</v>
      </c>
      <c r="M21" s="221">
        <f t="shared" si="9"/>
        <v>13.609798741015403</v>
      </c>
      <c r="N21" s="221">
        <f t="shared" si="9"/>
        <v>35.698106582000001</v>
      </c>
      <c r="O21" s="221">
        <f t="shared" si="9"/>
        <v>213.88040128014313</v>
      </c>
      <c r="P21" s="221">
        <f t="shared" si="9"/>
        <v>361.99823579149358</v>
      </c>
      <c r="Q21" s="221">
        <f t="shared" si="9"/>
        <v>299.1482059083686</v>
      </c>
      <c r="R21" s="221">
        <f t="shared" si="9"/>
        <v>308.85018667908798</v>
      </c>
      <c r="S21" s="125"/>
      <c r="T21" s="221">
        <f t="shared" ref="T21:AM21" si="10">T13+T15+T16+T18</f>
        <v>4.1454932567698952</v>
      </c>
      <c r="U21" s="221">
        <f t="shared" si="10"/>
        <v>5.9393527242226085</v>
      </c>
      <c r="V21" s="221">
        <f t="shared" si="10"/>
        <v>7.959684366991719</v>
      </c>
      <c r="W21" s="221">
        <f t="shared" si="10"/>
        <v>17.649185396015781</v>
      </c>
      <c r="X21" s="221">
        <f t="shared" si="10"/>
        <v>42.732927367000002</v>
      </c>
      <c r="Y21" s="221">
        <f t="shared" si="10"/>
        <v>20.81713148571793</v>
      </c>
      <c r="Z21" s="221">
        <f t="shared" si="10"/>
        <v>72.632092098284033</v>
      </c>
      <c r="AA21" s="221">
        <f t="shared" si="10"/>
        <v>77.708835838020548</v>
      </c>
      <c r="AB21" s="221">
        <f t="shared" si="10"/>
        <v>51.672719260334922</v>
      </c>
      <c r="AC21" s="221">
        <f t="shared" si="10"/>
        <v>104.18639486812887</v>
      </c>
      <c r="AD21" s="221">
        <f t="shared" si="10"/>
        <v>115.31821219548608</v>
      </c>
      <c r="AE21" s="221">
        <f t="shared" si="10"/>
        <v>92.278293419543701</v>
      </c>
      <c r="AF21" s="221">
        <f t="shared" si="10"/>
        <v>87.693234872075507</v>
      </c>
      <c r="AG21" s="221">
        <f t="shared" si="10"/>
        <v>91.728401394401288</v>
      </c>
      <c r="AH21" s="221">
        <f t="shared" si="10"/>
        <v>73.970663776169914</v>
      </c>
      <c r="AI21" s="221">
        <f t="shared" si="10"/>
        <v>45.755905865721886</v>
      </c>
      <c r="AJ21" s="221">
        <f t="shared" si="10"/>
        <v>86.621858774961325</v>
      </c>
      <c r="AK21" s="221">
        <f t="shared" si="10"/>
        <v>144.01652970685359</v>
      </c>
      <c r="AL21" s="221">
        <f t="shared" si="10"/>
        <v>106.58438010668252</v>
      </c>
      <c r="AM21" s="221">
        <f t="shared" si="10"/>
        <v>124.86665531709065</v>
      </c>
    </row>
    <row r="22" spans="1:39" x14ac:dyDescent="0.35">
      <c r="A22" s="196" t="s">
        <v>146</v>
      </c>
      <c r="B22" s="222">
        <f>AM22</f>
        <v>410.84986871089467</v>
      </c>
      <c r="C22" s="222">
        <f>AL22</f>
        <v>348.66005964592608</v>
      </c>
      <c r="D22" s="166">
        <f>B22/C22-1</f>
        <v>0.17836803311547667</v>
      </c>
      <c r="E22" s="222">
        <f>AI22</f>
        <v>327.6911609684625</v>
      </c>
      <c r="F22" s="166">
        <f>B22/E22-1</f>
        <v>0.25377159242459846</v>
      </c>
      <c r="G22" s="222">
        <f>G7+G11+G12+G15+G16+G18</f>
        <v>1497.1971440351585</v>
      </c>
      <c r="H22" s="222">
        <f>H7+H11+H12+H15+H16+H18</f>
        <v>1690.7781847912179</v>
      </c>
      <c r="I22" s="166">
        <f>G22/H22-1</f>
        <v>-0.11449227491657243</v>
      </c>
      <c r="J22" s="125"/>
      <c r="K22" s="222">
        <f>K7+K11+K12+K15+K16+K18</f>
        <v>221.29829382194265</v>
      </c>
      <c r="L22" s="222">
        <f>L7+L11+L12+L15+L16+L18</f>
        <v>404.5400193876975</v>
      </c>
      <c r="M22" s="222">
        <f t="shared" ref="M22:R22" si="11">SUM(M20:M21)</f>
        <v>447.6381028969397</v>
      </c>
      <c r="N22" s="222">
        <f t="shared" si="11"/>
        <v>624.8280570876484</v>
      </c>
      <c r="O22" s="222">
        <f t="shared" si="11"/>
        <v>1166.5299828401135</v>
      </c>
      <c r="P22" s="222">
        <f t="shared" si="11"/>
        <v>1887.6082357914938</v>
      </c>
      <c r="Q22" s="222">
        <f t="shared" si="11"/>
        <v>1690.7781847912179</v>
      </c>
      <c r="R22" s="222">
        <f t="shared" si="11"/>
        <v>1343.9579068086584</v>
      </c>
      <c r="S22" s="125"/>
      <c r="T22" s="222">
        <f t="shared" ref="T22:AA22" si="12">SUM(T20:T21)</f>
        <v>140.76283135240681</v>
      </c>
      <c r="U22" s="222">
        <f t="shared" si="12"/>
        <v>143.16226277371902</v>
      </c>
      <c r="V22" s="222">
        <f t="shared" si="12"/>
        <v>156.81411329632297</v>
      </c>
      <c r="W22" s="222">
        <f t="shared" si="12"/>
        <v>184.08445882719948</v>
      </c>
      <c r="X22" s="222">
        <f t="shared" si="12"/>
        <v>239.57488867621657</v>
      </c>
      <c r="Y22" s="222">
        <f t="shared" si="12"/>
        <v>240.83042576404785</v>
      </c>
      <c r="Z22" s="222">
        <f t="shared" si="12"/>
        <v>307.80328345380451</v>
      </c>
      <c r="AA22" s="222">
        <f t="shared" si="12"/>
        <v>378.33197045492381</v>
      </c>
      <c r="AB22" s="222">
        <f t="shared" ref="AB22:AM22" si="13">AB7+AB11+AB12+AB15+AB16+AB18</f>
        <v>386.88688388187626</v>
      </c>
      <c r="AC22" s="222">
        <f t="shared" si="13"/>
        <v>485.11849371081411</v>
      </c>
      <c r="AD22" s="222">
        <f t="shared" si="13"/>
        <v>509.15970292402454</v>
      </c>
      <c r="AE22" s="222">
        <f t="shared" si="13"/>
        <v>507.90162827728381</v>
      </c>
      <c r="AF22" s="222">
        <f t="shared" si="13"/>
        <v>492.13097369641059</v>
      </c>
      <c r="AG22" s="222">
        <f t="shared" si="13"/>
        <v>475.27004147731009</v>
      </c>
      <c r="AH22" s="222">
        <f t="shared" si="13"/>
        <v>395.68600864903459</v>
      </c>
      <c r="AI22" s="222">
        <f t="shared" si="13"/>
        <v>327.6911609684625</v>
      </c>
      <c r="AJ22" s="222">
        <f t="shared" si="13"/>
        <v>351.72101219380062</v>
      </c>
      <c r="AK22" s="222">
        <f t="shared" si="13"/>
        <v>385.96620348453717</v>
      </c>
      <c r="AL22" s="222">
        <f t="shared" si="13"/>
        <v>348.66005964592608</v>
      </c>
      <c r="AM22" s="222">
        <f t="shared" si="13"/>
        <v>410.84986871089467</v>
      </c>
    </row>
    <row r="23" spans="1:39" x14ac:dyDescent="0.35">
      <c r="B23" s="184"/>
      <c r="C23" s="184"/>
      <c r="D23" s="184"/>
      <c r="E23" s="184"/>
      <c r="F23" s="184"/>
      <c r="G23" s="184"/>
      <c r="H23" s="184"/>
      <c r="I23" s="184"/>
      <c r="J23" s="125"/>
      <c r="K23" s="197"/>
      <c r="L23" s="197"/>
      <c r="M23" s="197"/>
      <c r="N23" s="197"/>
      <c r="O23" s="197"/>
      <c r="P23" s="197"/>
      <c r="Q23" s="197"/>
      <c r="R23" s="197"/>
      <c r="S23" s="125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</row>
    <row r="24" spans="1:39" x14ac:dyDescent="0.35">
      <c r="A24" s="185" t="s">
        <v>147</v>
      </c>
      <c r="B24" s="128">
        <f>AM24</f>
        <v>-165.86473220399989</v>
      </c>
      <c r="C24" s="128">
        <f>AL24</f>
        <v>-156.78554585300003</v>
      </c>
      <c r="D24" s="198">
        <f>B24/C24-1</f>
        <v>5.7908312284809638E-2</v>
      </c>
      <c r="E24" s="128">
        <f>AI24</f>
        <v>-160.71938552199987</v>
      </c>
      <c r="F24" s="198">
        <f>B24/E24-1</f>
        <v>3.2014474578088148E-2</v>
      </c>
      <c r="G24" s="224">
        <f t="shared" ref="G24:G26" si="14">SUM(AJ24:AM24)</f>
        <v>-635.46999749699989</v>
      </c>
      <c r="H24" s="224">
        <f t="shared" ref="H24:H26" si="15">Q24</f>
        <v>-660.72455548199991</v>
      </c>
      <c r="I24" s="198">
        <f>G24/H24-1</f>
        <v>-3.8222520678948824E-2</v>
      </c>
      <c r="J24" s="125"/>
      <c r="K24" s="128">
        <v>-84.947129224999998</v>
      </c>
      <c r="L24" s="128">
        <v>-135.72</v>
      </c>
      <c r="M24" s="128">
        <v>-157.53548684</v>
      </c>
      <c r="N24" s="128">
        <v>-236.65029670999999</v>
      </c>
      <c r="O24" s="128">
        <v>-393.87390756800005</v>
      </c>
      <c r="P24" s="128">
        <v>-591.21</v>
      </c>
      <c r="Q24" s="128">
        <f t="shared" ref="Q24:Q26" si="16">SUM(AF24:AI24)</f>
        <v>-660.72455548199991</v>
      </c>
      <c r="R24" s="128">
        <f t="shared" ref="R24:R26" si="17">SUM(AJ24:AM24)</f>
        <v>-635.46999749699989</v>
      </c>
      <c r="S24" s="125"/>
      <c r="T24" s="128">
        <v>-47.885415360000003</v>
      </c>
      <c r="U24" s="128">
        <v>-54.648249923000002</v>
      </c>
      <c r="V24" s="128">
        <v>-66.18311888300002</v>
      </c>
      <c r="W24" s="128">
        <v>-67.933512493999984</v>
      </c>
      <c r="X24" s="128">
        <v>-86.43</v>
      </c>
      <c r="Y24" s="128">
        <v>-93.407044696999975</v>
      </c>
      <c r="Z24" s="128">
        <v>-98.78</v>
      </c>
      <c r="AA24" s="128">
        <v>-115.26</v>
      </c>
      <c r="AB24" s="128">
        <v>-131.155363709</v>
      </c>
      <c r="AC24" s="128">
        <v>-140.93271794200001</v>
      </c>
      <c r="AD24" s="128">
        <v>-147.286742602</v>
      </c>
      <c r="AE24" s="128">
        <v>-172.06560542600002</v>
      </c>
      <c r="AF24" s="128">
        <v>-166.44163186400002</v>
      </c>
      <c r="AG24" s="128">
        <v>-166.70730236099999</v>
      </c>
      <c r="AH24" s="128">
        <v>-166.85623573500004</v>
      </c>
      <c r="AI24" s="128">
        <v>-160.71938552199987</v>
      </c>
      <c r="AJ24" s="128">
        <v>-159.43292191099999</v>
      </c>
      <c r="AK24" s="128">
        <v>-153.38679752899998</v>
      </c>
      <c r="AL24" s="128">
        <v>-156.78554585300003</v>
      </c>
      <c r="AM24" s="128">
        <v>-165.86473220399989</v>
      </c>
    </row>
    <row r="25" spans="1:39" x14ac:dyDescent="0.35">
      <c r="A25" s="126" t="s">
        <v>196</v>
      </c>
      <c r="B25" s="128">
        <f>AM25</f>
        <v>-4.4288243190000003</v>
      </c>
      <c r="C25" s="128">
        <f>AL25</f>
        <v>-4.0497224349999996</v>
      </c>
      <c r="D25" s="198">
        <f>B25/C25-1</f>
        <v>9.3611819102362936E-2</v>
      </c>
      <c r="E25" s="128">
        <f>AI25</f>
        <v>-5.4682843888255732</v>
      </c>
      <c r="F25" s="198">
        <f>B25/E25-1</f>
        <v>-0.19008888271241109</v>
      </c>
      <c r="G25" s="224">
        <f t="shared" si="14"/>
        <v>-16.452636298494188</v>
      </c>
      <c r="H25" s="224">
        <f t="shared" si="15"/>
        <v>-19.969505156442736</v>
      </c>
      <c r="I25" s="198">
        <f>G25/H25-1</f>
        <v>-0.17611196824343467</v>
      </c>
      <c r="J25" s="125"/>
      <c r="K25" s="128">
        <v>-5.4659853960000007</v>
      </c>
      <c r="L25" s="128">
        <v>-7.35</v>
      </c>
      <c r="M25" s="128">
        <v>-6.322319235000001</v>
      </c>
      <c r="N25" s="128">
        <v>-7.8601903779999986</v>
      </c>
      <c r="O25" s="128">
        <v>-13.238046424642956</v>
      </c>
      <c r="P25" s="128">
        <v>-19.43</v>
      </c>
      <c r="Q25" s="128">
        <f t="shared" si="16"/>
        <v>-19.969505156442736</v>
      </c>
      <c r="R25" s="128">
        <f t="shared" si="17"/>
        <v>-16.452636298494188</v>
      </c>
      <c r="S25" s="125"/>
      <c r="T25" s="128">
        <v>-1.7245391287302256</v>
      </c>
      <c r="U25" s="128">
        <v>-2.1813902813919803</v>
      </c>
      <c r="V25" s="128">
        <v>-1.9027574703529528</v>
      </c>
      <c r="W25" s="128">
        <v>-2.051503547524844</v>
      </c>
      <c r="X25" s="128">
        <v>-2.83</v>
      </c>
      <c r="Y25" s="128">
        <v>-3.3415145598170071</v>
      </c>
      <c r="Z25" s="128">
        <v>-3.91</v>
      </c>
      <c r="AA25" s="128">
        <v>-3.16</v>
      </c>
      <c r="AB25" s="128">
        <v>-4.0408491903845292</v>
      </c>
      <c r="AC25" s="128">
        <v>-4.8839297586389616</v>
      </c>
      <c r="AD25" s="128">
        <v>-4.9711062208629784</v>
      </c>
      <c r="AE25" s="128">
        <v>-5.5376214343977095</v>
      </c>
      <c r="AF25" s="128">
        <v>-4.8144187651535271</v>
      </c>
      <c r="AG25" s="128">
        <v>-5.068567239660239</v>
      </c>
      <c r="AH25" s="128">
        <v>-4.6182347628033966</v>
      </c>
      <c r="AI25" s="128">
        <v>-5.4682843888255732</v>
      </c>
      <c r="AJ25" s="128">
        <v>-4.1195515865139063</v>
      </c>
      <c r="AK25" s="128">
        <v>-3.8545379579802814</v>
      </c>
      <c r="AL25" s="128">
        <v>-4.0497224349999996</v>
      </c>
      <c r="AM25" s="128">
        <v>-4.4288243190000003</v>
      </c>
    </row>
    <row r="26" spans="1:39" x14ac:dyDescent="0.35">
      <c r="A26" s="185" t="s">
        <v>149</v>
      </c>
      <c r="B26" s="128">
        <f>AM26</f>
        <v>-71.771767767999989</v>
      </c>
      <c r="C26" s="128">
        <f>AL26</f>
        <v>-61.466337877000015</v>
      </c>
      <c r="D26" s="198">
        <f>B26/C26-1</f>
        <v>0.16765973453017691</v>
      </c>
      <c r="E26" s="128">
        <f>AI26</f>
        <v>-56.339069397395434</v>
      </c>
      <c r="F26" s="198">
        <f>B26/E26-1</f>
        <v>0.27392533344397085</v>
      </c>
      <c r="G26" s="224">
        <f t="shared" si="14"/>
        <v>-253.53061019975004</v>
      </c>
      <c r="H26" s="224">
        <f t="shared" si="15"/>
        <v>-227.26273305890783</v>
      </c>
      <c r="I26" s="198">
        <f>G26/H26-1</f>
        <v>0.11558374216169187</v>
      </c>
      <c r="J26" s="125"/>
      <c r="K26" s="128">
        <v>-34.357352648999992</v>
      </c>
      <c r="L26" s="128">
        <v>-58.51</v>
      </c>
      <c r="M26" s="128">
        <v>-61.040179538999986</v>
      </c>
      <c r="N26" s="128">
        <v>-84.067129788999992</v>
      </c>
      <c r="O26" s="128">
        <v>-145.63157528540725</v>
      </c>
      <c r="P26" s="128">
        <v>-203.88</v>
      </c>
      <c r="Q26" s="128">
        <f t="shared" si="16"/>
        <v>-227.26273305890783</v>
      </c>
      <c r="R26" s="128">
        <f t="shared" si="17"/>
        <v>-253.53061019975004</v>
      </c>
      <c r="S26" s="125"/>
      <c r="T26" s="128">
        <v>-13.723392239000001</v>
      </c>
      <c r="U26" s="128">
        <v>-20.529231580600001</v>
      </c>
      <c r="V26" s="128">
        <v>-24.057092512900006</v>
      </c>
      <c r="W26" s="128">
        <v>-25.757413506499994</v>
      </c>
      <c r="X26" s="128">
        <v>-28.58</v>
      </c>
      <c r="Y26" s="128">
        <v>-33.934694465848985</v>
      </c>
      <c r="Z26" s="128">
        <v>-39.729999999999997</v>
      </c>
      <c r="AA26" s="128">
        <v>-43.39</v>
      </c>
      <c r="AB26" s="128">
        <v>-43.053843716000003</v>
      </c>
      <c r="AC26" s="128">
        <v>-47.443752028500008</v>
      </c>
      <c r="AD26" s="128">
        <v>-51.749980568499971</v>
      </c>
      <c r="AE26" s="128">
        <v>-61.397320365500001</v>
      </c>
      <c r="AF26" s="128">
        <v>-56.079122798247084</v>
      </c>
      <c r="AG26" s="128">
        <v>-56.511359635121799</v>
      </c>
      <c r="AH26" s="128">
        <v>-58.333181228143502</v>
      </c>
      <c r="AI26" s="128">
        <v>-56.339069397395434</v>
      </c>
      <c r="AJ26" s="128">
        <v>-54.001165503706169</v>
      </c>
      <c r="AK26" s="128">
        <v>-66.291339051043849</v>
      </c>
      <c r="AL26" s="128">
        <v>-61.466337877000015</v>
      </c>
      <c r="AM26" s="128">
        <v>-71.771767767999989</v>
      </c>
    </row>
    <row r="27" spans="1:39" x14ac:dyDescent="0.35">
      <c r="A27" s="199" t="s">
        <v>150</v>
      </c>
      <c r="B27" s="149">
        <f>AM27</f>
        <v>-242.06532429099988</v>
      </c>
      <c r="C27" s="149">
        <f>AL27</f>
        <v>-222.30160616500007</v>
      </c>
      <c r="D27" s="168">
        <f>B27/C27-1</f>
        <v>8.8904972244467251E-2</v>
      </c>
      <c r="E27" s="149">
        <f>AI27</f>
        <v>-222.52673930822087</v>
      </c>
      <c r="F27" s="200">
        <f>B27/E27-1</f>
        <v>8.7803313181685549E-2</v>
      </c>
      <c r="G27" s="149">
        <f t="shared" ref="G27:H27" si="18">SUM(G24:G26)</f>
        <v>-905.45324399524418</v>
      </c>
      <c r="H27" s="149">
        <f t="shared" si="18"/>
        <v>-907.95679369735058</v>
      </c>
      <c r="I27" s="149">
        <f t="shared" ref="I27:S27" si="19">-SUM(I24:I26)</f>
        <v>9.8750746760691621E-2</v>
      </c>
      <c r="J27" s="149">
        <f t="shared" si="19"/>
        <v>0</v>
      </c>
      <c r="K27" s="149">
        <f t="shared" ref="K27:Q27" si="20">SUM(K24:K26)</f>
        <v>-124.77046727</v>
      </c>
      <c r="L27" s="149">
        <f t="shared" si="20"/>
        <v>-201.57999999999998</v>
      </c>
      <c r="M27" s="149">
        <f t="shared" si="20"/>
        <v>-224.89798561399999</v>
      </c>
      <c r="N27" s="149">
        <f t="shared" si="20"/>
        <v>-328.57761687699997</v>
      </c>
      <c r="O27" s="149">
        <f t="shared" si="20"/>
        <v>-552.74352927805023</v>
      </c>
      <c r="P27" s="149">
        <f t="shared" si="20"/>
        <v>-814.52</v>
      </c>
      <c r="Q27" s="149">
        <f t="shared" si="20"/>
        <v>-907.95679369735058</v>
      </c>
      <c r="R27" s="149">
        <f>SUM(R24:R26)</f>
        <v>-905.45324399524418</v>
      </c>
      <c r="S27" s="149">
        <f t="shared" si="19"/>
        <v>0</v>
      </c>
      <c r="T27" s="149">
        <f t="shared" ref="T27:AB27" si="21">SUM(T24:T26)</f>
        <v>-63.33334672773023</v>
      </c>
      <c r="U27" s="149">
        <f t="shared" si="21"/>
        <v>-77.358871784991976</v>
      </c>
      <c r="V27" s="149">
        <f t="shared" si="21"/>
        <v>-92.142968866252971</v>
      </c>
      <c r="W27" s="149">
        <f t="shared" si="21"/>
        <v>-95.74242954802483</v>
      </c>
      <c r="X27" s="149">
        <f t="shared" si="21"/>
        <v>-117.84</v>
      </c>
      <c r="Y27" s="149">
        <f t="shared" si="21"/>
        <v>-130.68325372266597</v>
      </c>
      <c r="Z27" s="149">
        <f t="shared" si="21"/>
        <v>-142.41999999999999</v>
      </c>
      <c r="AA27" s="149">
        <f t="shared" si="21"/>
        <v>-161.81</v>
      </c>
      <c r="AB27" s="149">
        <f t="shared" si="21"/>
        <v>-178.25005661538455</v>
      </c>
      <c r="AC27" s="149">
        <f>SUM(AC24:AC26)</f>
        <v>-193.26039972913898</v>
      </c>
      <c r="AD27" s="149">
        <f t="shared" ref="AD27:AM27" si="22">SUM(AD24:AD26)</f>
        <v>-204.00782939136295</v>
      </c>
      <c r="AE27" s="149">
        <f t="shared" si="22"/>
        <v>-239.00054722589775</v>
      </c>
      <c r="AF27" s="149">
        <f t="shared" si="22"/>
        <v>-227.33517342740063</v>
      </c>
      <c r="AG27" s="149">
        <f t="shared" si="22"/>
        <v>-228.28722923578204</v>
      </c>
      <c r="AH27" s="149">
        <f t="shared" si="22"/>
        <v>-229.80765172594695</v>
      </c>
      <c r="AI27" s="149">
        <f t="shared" si="22"/>
        <v>-222.52673930822087</v>
      </c>
      <c r="AJ27" s="149">
        <f t="shared" si="22"/>
        <v>-217.55363900122006</v>
      </c>
      <c r="AK27" s="149">
        <f t="shared" si="22"/>
        <v>-223.53267453802411</v>
      </c>
      <c r="AL27" s="149">
        <f t="shared" si="22"/>
        <v>-222.30160616500007</v>
      </c>
      <c r="AM27" s="149">
        <f t="shared" si="22"/>
        <v>-242.06532429099988</v>
      </c>
    </row>
    <row r="28" spans="1:39" x14ac:dyDescent="0.35">
      <c r="B28" s="184"/>
      <c r="C28" s="184"/>
      <c r="D28" s="184"/>
      <c r="E28" s="184"/>
      <c r="F28" s="184"/>
      <c r="G28" s="184"/>
      <c r="H28" s="184"/>
      <c r="I28" s="184"/>
      <c r="J28" s="125"/>
      <c r="K28" s="184"/>
      <c r="L28" s="184"/>
      <c r="M28" s="184"/>
      <c r="N28" s="184"/>
      <c r="O28" s="184"/>
      <c r="P28" s="184"/>
      <c r="Q28" s="184"/>
      <c r="R28" s="184"/>
      <c r="S28" s="125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</row>
    <row r="29" spans="1:39" x14ac:dyDescent="0.35">
      <c r="A29" s="201" t="s">
        <v>151</v>
      </c>
      <c r="B29" s="151">
        <f>AM29</f>
        <v>168.78454441989479</v>
      </c>
      <c r="C29" s="151">
        <f>AL29</f>
        <v>126.35845348092602</v>
      </c>
      <c r="D29" s="169">
        <f>B29/C29-1</f>
        <v>0.33575981479840644</v>
      </c>
      <c r="E29" s="151">
        <f>AI29</f>
        <v>105.16442166024163</v>
      </c>
      <c r="F29" s="169">
        <f>B29/E29-1</f>
        <v>0.60495861390454753</v>
      </c>
      <c r="G29" s="151">
        <f t="shared" ref="G29:H29" si="23">G22+G27</f>
        <v>591.74390003991437</v>
      </c>
      <c r="H29" s="151">
        <f t="shared" si="23"/>
        <v>782.82139109386731</v>
      </c>
      <c r="I29" s="169">
        <f>G29/H29-1</f>
        <v>-0.24408823421004477</v>
      </c>
      <c r="J29" s="125"/>
      <c r="K29" s="151">
        <f t="shared" ref="K29:R29" si="24">K22+K27</f>
        <v>96.527826551942653</v>
      </c>
      <c r="L29" s="151">
        <f t="shared" si="24"/>
        <v>202.96001938769751</v>
      </c>
      <c r="M29" s="151">
        <f t="shared" si="24"/>
        <v>222.74011728293971</v>
      </c>
      <c r="N29" s="151">
        <f t="shared" si="24"/>
        <v>296.25044021064843</v>
      </c>
      <c r="O29" s="151">
        <f t="shared" si="24"/>
        <v>613.78645356206323</v>
      </c>
      <c r="P29" s="151">
        <f t="shared" si="24"/>
        <v>1073.0882357914938</v>
      </c>
      <c r="Q29" s="151">
        <f t="shared" si="24"/>
        <v>782.82139109386731</v>
      </c>
      <c r="R29" s="151">
        <f t="shared" si="24"/>
        <v>438.50466281341426</v>
      </c>
      <c r="S29" s="125"/>
      <c r="T29" s="151">
        <f t="shared" ref="T29:AM29" si="25">T22+T27</f>
        <v>77.429484624676576</v>
      </c>
      <c r="U29" s="151">
        <f t="shared" si="25"/>
        <v>65.803390988727045</v>
      </c>
      <c r="V29" s="151">
        <f t="shared" si="25"/>
        <v>64.671144430070001</v>
      </c>
      <c r="W29" s="151">
        <f t="shared" si="25"/>
        <v>88.342029279174653</v>
      </c>
      <c r="X29" s="151">
        <f t="shared" si="25"/>
        <v>121.73488867621657</v>
      </c>
      <c r="Y29" s="151">
        <f t="shared" si="25"/>
        <v>110.14717204138188</v>
      </c>
      <c r="Z29" s="151">
        <f t="shared" si="25"/>
        <v>165.38328345380452</v>
      </c>
      <c r="AA29" s="151">
        <f t="shared" si="25"/>
        <v>216.5219704549238</v>
      </c>
      <c r="AB29" s="151">
        <f t="shared" si="25"/>
        <v>208.63682726649171</v>
      </c>
      <c r="AC29" s="151">
        <f t="shared" si="25"/>
        <v>291.8580939816751</v>
      </c>
      <c r="AD29" s="151">
        <f t="shared" si="25"/>
        <v>305.15187353266163</v>
      </c>
      <c r="AE29" s="151">
        <f t="shared" si="25"/>
        <v>268.90108105138609</v>
      </c>
      <c r="AF29" s="151">
        <f t="shared" si="25"/>
        <v>264.79580026900999</v>
      </c>
      <c r="AG29" s="151">
        <f t="shared" si="25"/>
        <v>246.98281224152805</v>
      </c>
      <c r="AH29" s="151">
        <f t="shared" si="25"/>
        <v>165.87835692308764</v>
      </c>
      <c r="AI29" s="151">
        <f t="shared" si="25"/>
        <v>105.16442166024163</v>
      </c>
      <c r="AJ29" s="151">
        <f t="shared" si="25"/>
        <v>134.16737319258056</v>
      </c>
      <c r="AK29" s="151">
        <f t="shared" si="25"/>
        <v>162.43352894651306</v>
      </c>
      <c r="AL29" s="151">
        <f t="shared" si="25"/>
        <v>126.35845348092602</v>
      </c>
      <c r="AM29" s="151">
        <f t="shared" si="25"/>
        <v>168.78454441989479</v>
      </c>
    </row>
    <row r="30" spans="1:39" x14ac:dyDescent="0.35">
      <c r="A30" s="185" t="s">
        <v>152</v>
      </c>
      <c r="B30" s="128">
        <f>AM30</f>
        <v>-92.148957669265258</v>
      </c>
      <c r="C30" s="128">
        <f>AL30</f>
        <v>-100.69856903879895</v>
      </c>
      <c r="D30" s="198">
        <f>B30/C30-1</f>
        <v>-8.4903007571433764E-2</v>
      </c>
      <c r="E30" s="128">
        <f>AI30</f>
        <v>-103.72162081570059</v>
      </c>
      <c r="F30" s="198">
        <f>B30/E30-1</f>
        <v>-0.11157426055844621</v>
      </c>
      <c r="G30" s="224">
        <f t="shared" ref="G30" si="26">SUM(AJ30:AM30)</f>
        <v>-565.67555792256951</v>
      </c>
      <c r="H30" s="224">
        <f>Q30</f>
        <v>-767.17499470127211</v>
      </c>
      <c r="I30" s="198">
        <f>G30/H30-1</f>
        <v>-0.26265120496681971</v>
      </c>
      <c r="J30" s="125"/>
      <c r="K30" s="128">
        <f>-24.1</f>
        <v>-24.1</v>
      </c>
      <c r="L30" s="128">
        <v>-59.51992319027908</v>
      </c>
      <c r="M30" s="128">
        <v>-140.58656223401599</v>
      </c>
      <c r="N30" s="128">
        <v>-237.3</v>
      </c>
      <c r="O30" s="128">
        <f>-455.280961381</f>
        <v>-455.280961381</v>
      </c>
      <c r="P30" s="128">
        <f>-415.94</f>
        <v>-415.94</v>
      </c>
      <c r="Q30" s="128">
        <f>SUM(AF30:AI30)</f>
        <v>-767.17499470127211</v>
      </c>
      <c r="R30" s="128">
        <f t="shared" ref="R30" si="27">SUM(AJ30:AM30)</f>
        <v>-565.67555792256951</v>
      </c>
      <c r="S30" s="125"/>
      <c r="T30" s="128">
        <v>-63.833426500000002</v>
      </c>
      <c r="U30" s="128">
        <v>-57.1</v>
      </c>
      <c r="V30" s="128">
        <v>-29.83</v>
      </c>
      <c r="W30" s="128">
        <v>-86.53</v>
      </c>
      <c r="X30" s="128">
        <v>-113.79</v>
      </c>
      <c r="Y30" s="128">
        <v>-92.3</v>
      </c>
      <c r="Z30" s="128">
        <v>-105.46</v>
      </c>
      <c r="AA30" s="128">
        <v>-143.72999999999999</v>
      </c>
      <c r="AB30" s="128">
        <v>-90.088027342742208</v>
      </c>
      <c r="AC30" s="128">
        <v>-106.81487536725783</v>
      </c>
      <c r="AD30" s="128">
        <v>-108.92939412398644</v>
      </c>
      <c r="AE30" s="128">
        <v>-111.57238847257435</v>
      </c>
      <c r="AF30" s="128">
        <v>-110.42251979945803</v>
      </c>
      <c r="AG30" s="128">
        <v>-204.05724379320432</v>
      </c>
      <c r="AH30" s="128">
        <v>-348.97361029290914</v>
      </c>
      <c r="AI30" s="128">
        <v>-103.72162081570059</v>
      </c>
      <c r="AJ30" s="128">
        <v>-215.0829376634556</v>
      </c>
      <c r="AK30" s="128">
        <v>-157.74509355104971</v>
      </c>
      <c r="AL30" s="128">
        <v>-100.69856903879895</v>
      </c>
      <c r="AM30" s="128">
        <v>-92.148957669265258</v>
      </c>
    </row>
    <row r="31" spans="1:39" x14ac:dyDescent="0.35">
      <c r="A31" s="185"/>
      <c r="B31" s="127"/>
      <c r="C31" s="127"/>
      <c r="D31" s="194"/>
      <c r="E31" s="127"/>
      <c r="F31" s="194"/>
      <c r="G31" s="194"/>
      <c r="H31" s="194"/>
      <c r="I31" s="194"/>
      <c r="J31" s="125"/>
      <c r="K31" s="127"/>
      <c r="L31" s="127"/>
      <c r="M31" s="127"/>
      <c r="N31" s="127"/>
      <c r="O31" s="127"/>
      <c r="P31" s="127"/>
      <c r="Q31" s="127"/>
      <c r="R31" s="127"/>
      <c r="S31" s="125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</row>
    <row r="32" spans="1:39" x14ac:dyDescent="0.35">
      <c r="A32" s="196" t="s">
        <v>153</v>
      </c>
      <c r="B32" s="222">
        <f t="shared" ref="B32:B40" si="28">AM32</f>
        <v>76.635586750629528</v>
      </c>
      <c r="C32" s="222">
        <f t="shared" ref="C32:C40" si="29">AL32</f>
        <v>25.659884442127066</v>
      </c>
      <c r="D32" s="166">
        <f>B32/C32-1</f>
        <v>1.9865912655792481</v>
      </c>
      <c r="E32" s="222">
        <f t="shared" ref="E32:E40" si="30">AI32</f>
        <v>1.4428008445410399</v>
      </c>
      <c r="F32" s="166">
        <f>B32/E32-1</f>
        <v>52.115845503270123</v>
      </c>
      <c r="G32" s="222">
        <f t="shared" ref="G32:H32" si="31">G29+G30</f>
        <v>26.068342117344855</v>
      </c>
      <c r="H32" s="222">
        <f t="shared" si="31"/>
        <v>15.646396392595193</v>
      </c>
      <c r="I32" s="166">
        <f>G32/H32-1</f>
        <v>0.66609240001627135</v>
      </c>
      <c r="J32" s="125"/>
      <c r="K32" s="222">
        <f>K29+K30</f>
        <v>72.427826551942644</v>
      </c>
      <c r="L32" s="222">
        <f>L29+L30-0.01</f>
        <v>143.43009619741844</v>
      </c>
      <c r="M32" s="222">
        <f t="shared" ref="M32:R32" si="32">M29+M30</f>
        <v>82.153555048923721</v>
      </c>
      <c r="N32" s="222">
        <f t="shared" si="32"/>
        <v>58.950440210648424</v>
      </c>
      <c r="O32" s="222">
        <f t="shared" si="32"/>
        <v>158.50549218106323</v>
      </c>
      <c r="P32" s="222">
        <f t="shared" si="32"/>
        <v>657.14823579149379</v>
      </c>
      <c r="Q32" s="222">
        <f t="shared" si="32"/>
        <v>15.646396392595193</v>
      </c>
      <c r="R32" s="222">
        <f t="shared" si="32"/>
        <v>-127.17089510915525</v>
      </c>
      <c r="S32" s="125"/>
      <c r="T32" s="222">
        <f t="shared" ref="T32:AM32" si="33">T29+T30</f>
        <v>13.596058124676574</v>
      </c>
      <c r="U32" s="222">
        <f t="shared" si="33"/>
        <v>8.703390988727044</v>
      </c>
      <c r="V32" s="222">
        <f t="shared" si="33"/>
        <v>34.841144430070003</v>
      </c>
      <c r="W32" s="222">
        <f t="shared" si="33"/>
        <v>1.8120292791746522</v>
      </c>
      <c r="X32" s="222">
        <f t="shared" si="33"/>
        <v>7.9448886762165642</v>
      </c>
      <c r="Y32" s="222">
        <f t="shared" si="33"/>
        <v>17.847172041381882</v>
      </c>
      <c r="Z32" s="222">
        <f t="shared" si="33"/>
        <v>59.92328345380453</v>
      </c>
      <c r="AA32" s="222">
        <f t="shared" si="33"/>
        <v>72.791970454923813</v>
      </c>
      <c r="AB32" s="222">
        <f t="shared" si="33"/>
        <v>118.5487999237495</v>
      </c>
      <c r="AC32" s="222">
        <f t="shared" si="33"/>
        <v>185.04321861441727</v>
      </c>
      <c r="AD32" s="222">
        <f t="shared" si="33"/>
        <v>196.22247940867518</v>
      </c>
      <c r="AE32" s="222">
        <f t="shared" si="33"/>
        <v>157.32869257881174</v>
      </c>
      <c r="AF32" s="222">
        <f t="shared" si="33"/>
        <v>154.37328046955196</v>
      </c>
      <c r="AG32" s="222">
        <v>42.920568448323593</v>
      </c>
      <c r="AH32" s="222">
        <f t="shared" si="33"/>
        <v>-183.09525336982151</v>
      </c>
      <c r="AI32" s="222">
        <f t="shared" si="33"/>
        <v>1.4428008445410399</v>
      </c>
      <c r="AJ32" s="222">
        <f t="shared" si="33"/>
        <v>-80.91556447087504</v>
      </c>
      <c r="AK32" s="222">
        <f t="shared" si="33"/>
        <v>4.6884353954633582</v>
      </c>
      <c r="AL32" s="222">
        <f t="shared" si="33"/>
        <v>25.659884442127066</v>
      </c>
      <c r="AM32" s="222">
        <f t="shared" si="33"/>
        <v>76.635586750629528</v>
      </c>
    </row>
    <row r="33" spans="1:39" x14ac:dyDescent="0.35">
      <c r="A33" s="185" t="s">
        <v>154</v>
      </c>
      <c r="B33" s="127">
        <f t="shared" si="28"/>
        <v>0</v>
      </c>
      <c r="C33" s="127">
        <f t="shared" si="29"/>
        <v>0</v>
      </c>
      <c r="D33" s="157"/>
      <c r="E33" s="127">
        <f t="shared" si="30"/>
        <v>0</v>
      </c>
      <c r="F33" s="157"/>
      <c r="G33" s="127"/>
      <c r="H33" s="127"/>
      <c r="I33" s="157"/>
      <c r="J33" s="125"/>
      <c r="K33" s="127">
        <v>0</v>
      </c>
      <c r="L33" s="127">
        <v>0</v>
      </c>
      <c r="M33" s="127">
        <v>0</v>
      </c>
      <c r="N33" s="127">
        <v>0</v>
      </c>
      <c r="O33" s="127">
        <v>0</v>
      </c>
      <c r="P33" s="127">
        <v>0</v>
      </c>
      <c r="Q33" s="127">
        <v>0</v>
      </c>
      <c r="R33" s="128"/>
      <c r="S33" s="125"/>
      <c r="T33" s="127">
        <v>0</v>
      </c>
      <c r="U33" s="127">
        <v>0</v>
      </c>
      <c r="V33" s="127">
        <v>0</v>
      </c>
      <c r="W33" s="127">
        <v>0</v>
      </c>
      <c r="X33" s="127">
        <v>0</v>
      </c>
      <c r="Y33" s="127">
        <v>0</v>
      </c>
      <c r="Z33" s="127">
        <v>0</v>
      </c>
      <c r="AA33" s="127">
        <v>0</v>
      </c>
      <c r="AB33" s="127">
        <v>0</v>
      </c>
      <c r="AC33" s="127">
        <v>0</v>
      </c>
      <c r="AD33" s="127">
        <v>0</v>
      </c>
      <c r="AE33" s="127">
        <v>0</v>
      </c>
      <c r="AF33" s="127">
        <v>0</v>
      </c>
      <c r="AG33" s="127">
        <v>0</v>
      </c>
      <c r="AH33" s="127">
        <v>0</v>
      </c>
      <c r="AI33" s="127">
        <v>0</v>
      </c>
      <c r="AJ33" s="127">
        <v>0</v>
      </c>
      <c r="AK33" s="127">
        <v>0</v>
      </c>
      <c r="AL33" s="127"/>
      <c r="AM33" s="127"/>
    </row>
    <row r="34" spans="1:39" x14ac:dyDescent="0.35">
      <c r="A34" s="201" t="s">
        <v>155</v>
      </c>
      <c r="B34" s="151">
        <f t="shared" si="28"/>
        <v>76.635586750629528</v>
      </c>
      <c r="C34" s="151">
        <f t="shared" si="29"/>
        <v>25.659884442127066</v>
      </c>
      <c r="D34" s="169">
        <f>B34/C34-1</f>
        <v>1.9865912655792481</v>
      </c>
      <c r="E34" s="151">
        <f t="shared" si="30"/>
        <v>1.4428008445410399</v>
      </c>
      <c r="F34" s="169">
        <f>B34/E34-1</f>
        <v>52.115845503270123</v>
      </c>
      <c r="G34" s="151">
        <f t="shared" ref="G34:H34" si="34">G32+G33</f>
        <v>26.068342117344855</v>
      </c>
      <c r="H34" s="151">
        <f t="shared" si="34"/>
        <v>15.646396392595193</v>
      </c>
      <c r="I34" s="169">
        <f>G34/H34-1</f>
        <v>0.66609240001627135</v>
      </c>
      <c r="J34" s="125"/>
      <c r="K34" s="151">
        <f t="shared" ref="K34:R34" si="35">K32+K33</f>
        <v>72.427826551942644</v>
      </c>
      <c r="L34" s="151">
        <f t="shared" si="35"/>
        <v>143.43009619741844</v>
      </c>
      <c r="M34" s="151">
        <f t="shared" si="35"/>
        <v>82.153555048923721</v>
      </c>
      <c r="N34" s="151">
        <f t="shared" si="35"/>
        <v>58.950440210648424</v>
      </c>
      <c r="O34" s="151">
        <f t="shared" si="35"/>
        <v>158.50549218106323</v>
      </c>
      <c r="P34" s="151">
        <f t="shared" si="35"/>
        <v>657.14823579149379</v>
      </c>
      <c r="Q34" s="151">
        <f t="shared" si="35"/>
        <v>15.646396392595193</v>
      </c>
      <c r="R34" s="151">
        <f t="shared" si="35"/>
        <v>-127.17089510915525</v>
      </c>
      <c r="S34" s="125"/>
      <c r="T34" s="151">
        <f t="shared" ref="T34:AM34" si="36">T32+T33</f>
        <v>13.596058124676574</v>
      </c>
      <c r="U34" s="151">
        <f t="shared" si="36"/>
        <v>8.703390988727044</v>
      </c>
      <c r="V34" s="151">
        <f t="shared" si="36"/>
        <v>34.841144430070003</v>
      </c>
      <c r="W34" s="151">
        <f t="shared" si="36"/>
        <v>1.8120292791746522</v>
      </c>
      <c r="X34" s="151">
        <f t="shared" si="36"/>
        <v>7.9448886762165642</v>
      </c>
      <c r="Y34" s="151">
        <f t="shared" si="36"/>
        <v>17.847172041381882</v>
      </c>
      <c r="Z34" s="151">
        <f t="shared" si="36"/>
        <v>59.92328345380453</v>
      </c>
      <c r="AA34" s="151">
        <f t="shared" si="36"/>
        <v>72.791970454923813</v>
      </c>
      <c r="AB34" s="151">
        <f t="shared" si="36"/>
        <v>118.5487999237495</v>
      </c>
      <c r="AC34" s="151">
        <f t="shared" si="36"/>
        <v>185.04321861441727</v>
      </c>
      <c r="AD34" s="151">
        <f t="shared" si="36"/>
        <v>196.22247940867518</v>
      </c>
      <c r="AE34" s="151">
        <f t="shared" si="36"/>
        <v>157.32869257881174</v>
      </c>
      <c r="AF34" s="151">
        <f t="shared" si="36"/>
        <v>154.37328046955196</v>
      </c>
      <c r="AG34" s="151">
        <f t="shared" si="36"/>
        <v>42.920568448323593</v>
      </c>
      <c r="AH34" s="151">
        <f t="shared" si="36"/>
        <v>-183.09525336982151</v>
      </c>
      <c r="AI34" s="151">
        <f t="shared" si="36"/>
        <v>1.4428008445410399</v>
      </c>
      <c r="AJ34" s="151">
        <f t="shared" si="36"/>
        <v>-80.91556447087504</v>
      </c>
      <c r="AK34" s="151">
        <f t="shared" si="36"/>
        <v>4.6884353954633582</v>
      </c>
      <c r="AL34" s="151">
        <f t="shared" si="36"/>
        <v>25.659884442127066</v>
      </c>
      <c r="AM34" s="151">
        <f t="shared" si="36"/>
        <v>76.635586750629528</v>
      </c>
    </row>
    <row r="35" spans="1:39" x14ac:dyDescent="0.35">
      <c r="A35" s="185" t="s">
        <v>156</v>
      </c>
      <c r="B35" s="127">
        <f t="shared" si="28"/>
        <v>0</v>
      </c>
      <c r="C35" s="127">
        <f t="shared" si="29"/>
        <v>0</v>
      </c>
      <c r="D35" s="194"/>
      <c r="E35" s="127">
        <f t="shared" si="30"/>
        <v>0</v>
      </c>
      <c r="F35" s="194"/>
      <c r="G35" s="127"/>
      <c r="H35" s="127"/>
      <c r="I35" s="194"/>
      <c r="J35" s="125"/>
      <c r="K35" s="127">
        <v>0</v>
      </c>
      <c r="L35" s="128">
        <v>-3.1</v>
      </c>
      <c r="M35" s="127">
        <v>0</v>
      </c>
      <c r="N35" s="127">
        <v>0</v>
      </c>
      <c r="O35" s="127">
        <v>0</v>
      </c>
      <c r="P35" s="127">
        <v>0</v>
      </c>
      <c r="Q35" s="127">
        <v>0</v>
      </c>
      <c r="R35" s="128"/>
      <c r="S35" s="125"/>
      <c r="T35" s="127">
        <v>0</v>
      </c>
      <c r="U35" s="127">
        <v>0</v>
      </c>
      <c r="V35" s="127">
        <v>0</v>
      </c>
      <c r="W35" s="127">
        <v>0</v>
      </c>
      <c r="X35" s="127">
        <v>0</v>
      </c>
      <c r="Y35" s="127">
        <v>0</v>
      </c>
      <c r="Z35" s="127">
        <v>0</v>
      </c>
      <c r="AA35" s="127">
        <v>0</v>
      </c>
      <c r="AB35" s="127">
        <v>0</v>
      </c>
      <c r="AC35" s="127">
        <v>0</v>
      </c>
      <c r="AD35" s="127">
        <v>0</v>
      </c>
      <c r="AE35" s="127">
        <v>0</v>
      </c>
      <c r="AF35" s="127">
        <v>0</v>
      </c>
      <c r="AG35" s="127">
        <v>0</v>
      </c>
      <c r="AH35" s="127">
        <v>0</v>
      </c>
      <c r="AI35" s="127">
        <v>0</v>
      </c>
      <c r="AJ35" s="127">
        <v>0</v>
      </c>
      <c r="AK35" s="127">
        <v>0</v>
      </c>
      <c r="AL35" s="127"/>
      <c r="AM35" s="127"/>
    </row>
    <row r="36" spans="1:39" x14ac:dyDescent="0.35">
      <c r="A36" s="201" t="s">
        <v>157</v>
      </c>
      <c r="B36" s="151">
        <f t="shared" si="28"/>
        <v>76.635586750629528</v>
      </c>
      <c r="C36" s="151">
        <f t="shared" si="29"/>
        <v>25.659884442127066</v>
      </c>
      <c r="D36" s="169">
        <f>B36/C36-1</f>
        <v>1.9865912655792481</v>
      </c>
      <c r="E36" s="151">
        <f t="shared" si="30"/>
        <v>1.4428008445410399</v>
      </c>
      <c r="F36" s="169">
        <f>B36/E36-1</f>
        <v>52.115845503270123</v>
      </c>
      <c r="G36" s="151">
        <f t="shared" ref="G36:H36" si="37">G34+G35</f>
        <v>26.068342117344855</v>
      </c>
      <c r="H36" s="151">
        <f t="shared" si="37"/>
        <v>15.646396392595193</v>
      </c>
      <c r="I36" s="169">
        <f>G36/H36-1</f>
        <v>0.66609240001627135</v>
      </c>
      <c r="J36" s="125"/>
      <c r="K36" s="151">
        <f t="shared" ref="K36:R36" si="38">K34+K35</f>
        <v>72.427826551942644</v>
      </c>
      <c r="L36" s="151">
        <f t="shared" si="38"/>
        <v>140.33009619741844</v>
      </c>
      <c r="M36" s="151">
        <f t="shared" si="38"/>
        <v>82.153555048923721</v>
      </c>
      <c r="N36" s="151">
        <f t="shared" si="38"/>
        <v>58.950440210648424</v>
      </c>
      <c r="O36" s="151">
        <f t="shared" si="38"/>
        <v>158.50549218106323</v>
      </c>
      <c r="P36" s="151">
        <f t="shared" si="38"/>
        <v>657.14823579149379</v>
      </c>
      <c r="Q36" s="151">
        <f t="shared" si="38"/>
        <v>15.646396392595193</v>
      </c>
      <c r="R36" s="151">
        <f t="shared" si="38"/>
        <v>-127.17089510915525</v>
      </c>
      <c r="S36" s="125"/>
      <c r="T36" s="151">
        <f t="shared" ref="T36:AM36" si="39">T34+T35</f>
        <v>13.596058124676574</v>
      </c>
      <c r="U36" s="151">
        <f t="shared" si="39"/>
        <v>8.703390988727044</v>
      </c>
      <c r="V36" s="151">
        <f t="shared" si="39"/>
        <v>34.841144430070003</v>
      </c>
      <c r="W36" s="151">
        <f t="shared" si="39"/>
        <v>1.8120292791746522</v>
      </c>
      <c r="X36" s="151">
        <f t="shared" si="39"/>
        <v>7.9448886762165642</v>
      </c>
      <c r="Y36" s="151">
        <f t="shared" si="39"/>
        <v>17.847172041381882</v>
      </c>
      <c r="Z36" s="151">
        <f t="shared" si="39"/>
        <v>59.92328345380453</v>
      </c>
      <c r="AA36" s="151">
        <f t="shared" si="39"/>
        <v>72.791970454923813</v>
      </c>
      <c r="AB36" s="151">
        <f t="shared" si="39"/>
        <v>118.5487999237495</v>
      </c>
      <c r="AC36" s="151">
        <f t="shared" si="39"/>
        <v>185.04321861441727</v>
      </c>
      <c r="AD36" s="151">
        <f t="shared" si="39"/>
        <v>196.22247940867518</v>
      </c>
      <c r="AE36" s="151">
        <f t="shared" si="39"/>
        <v>157.32869257881174</v>
      </c>
      <c r="AF36" s="151">
        <f t="shared" si="39"/>
        <v>154.37328046955196</v>
      </c>
      <c r="AG36" s="151">
        <f t="shared" si="39"/>
        <v>42.920568448323593</v>
      </c>
      <c r="AH36" s="151">
        <f t="shared" si="39"/>
        <v>-183.09525336982151</v>
      </c>
      <c r="AI36" s="151">
        <f t="shared" si="39"/>
        <v>1.4428008445410399</v>
      </c>
      <c r="AJ36" s="151">
        <f t="shared" si="39"/>
        <v>-80.91556447087504</v>
      </c>
      <c r="AK36" s="151">
        <f t="shared" si="39"/>
        <v>4.6884353954633582</v>
      </c>
      <c r="AL36" s="151">
        <f t="shared" si="39"/>
        <v>25.659884442127066</v>
      </c>
      <c r="AM36" s="151">
        <f t="shared" si="39"/>
        <v>76.635586750629528</v>
      </c>
    </row>
    <row r="37" spans="1:39" x14ac:dyDescent="0.35">
      <c r="A37" s="185" t="s">
        <v>158</v>
      </c>
      <c r="B37" s="128">
        <f t="shared" si="28"/>
        <v>-15.997123980656617</v>
      </c>
      <c r="C37" s="128">
        <f t="shared" si="29"/>
        <v>-7.0630446478690914</v>
      </c>
      <c r="D37" s="198">
        <f>B37/C37-1</f>
        <v>1.2649048361152473</v>
      </c>
      <c r="E37" s="128">
        <f t="shared" si="30"/>
        <v>1.5283517114424487</v>
      </c>
      <c r="F37" s="198">
        <f>B37/E37-1</f>
        <v>-11.466912727541381</v>
      </c>
      <c r="G37" s="224">
        <f t="shared" ref="G37" si="40">SUM(AJ37:AM37)</f>
        <v>-4.7704328624533368</v>
      </c>
      <c r="H37" s="224">
        <f>Q37</f>
        <v>4.7474835272151683</v>
      </c>
      <c r="I37" s="198">
        <f>G37/H37-1</f>
        <v>-2.0048339999721136</v>
      </c>
      <c r="J37" s="125"/>
      <c r="K37" s="128">
        <v>-19.22</v>
      </c>
      <c r="L37" s="128">
        <v>-32.340283054239869</v>
      </c>
      <c r="M37" s="128">
        <v>-15.530363246833289</v>
      </c>
      <c r="N37" s="128">
        <v>-8.3454532761258609</v>
      </c>
      <c r="O37" s="128">
        <v>-30.334990198987875</v>
      </c>
      <c r="P37" s="128">
        <v>-154.1</v>
      </c>
      <c r="Q37" s="128">
        <f>SUM(AF37:AI37)</f>
        <v>4.7474835272151683</v>
      </c>
      <c r="R37" s="128">
        <f t="shared" ref="R37" si="41">SUM(AJ37:AM37)</f>
        <v>-4.7704328624533368</v>
      </c>
      <c r="S37" s="125"/>
      <c r="T37" s="128">
        <v>-2.4286957296538301</v>
      </c>
      <c r="U37" s="128">
        <v>-0.96932330601251704</v>
      </c>
      <c r="V37" s="128">
        <v>-7.7601896932022436</v>
      </c>
      <c r="W37" s="128">
        <v>2.8106554527427328</v>
      </c>
      <c r="X37" s="128">
        <v>-1.04</v>
      </c>
      <c r="Y37" s="128">
        <v>-3.6809950004084175</v>
      </c>
      <c r="Z37" s="128">
        <v>-12.756667308822514</v>
      </c>
      <c r="AA37" s="128">
        <v>-12.87</v>
      </c>
      <c r="AB37" s="128">
        <v>-26.953423929337053</v>
      </c>
      <c r="AC37" s="128">
        <v>-43.666277623048217</v>
      </c>
      <c r="AD37" s="128">
        <v>-46.439151775224786</v>
      </c>
      <c r="AE37" s="128">
        <v>-37.034686324374974</v>
      </c>
      <c r="AF37" s="128">
        <v>-35.113838512640861</v>
      </c>
      <c r="AG37" s="128">
        <v>-8.7344443634023605</v>
      </c>
      <c r="AH37" s="128">
        <v>47.067414691815941</v>
      </c>
      <c r="AI37" s="128">
        <v>1.5283517114424487</v>
      </c>
      <c r="AJ37" s="128">
        <v>20.076441136957644</v>
      </c>
      <c r="AK37" s="128">
        <v>-1.7867053708852723</v>
      </c>
      <c r="AL37" s="128">
        <v>-7.0630446478690914</v>
      </c>
      <c r="AM37" s="128">
        <v>-15.997123980656617</v>
      </c>
    </row>
    <row r="38" spans="1:39" ht="26" x14ac:dyDescent="0.35">
      <c r="A38" s="191" t="s">
        <v>159</v>
      </c>
      <c r="B38" s="127">
        <f t="shared" si="28"/>
        <v>0</v>
      </c>
      <c r="C38" s="127">
        <f t="shared" si="29"/>
        <v>0</v>
      </c>
      <c r="D38" s="194"/>
      <c r="E38" s="127">
        <f t="shared" si="30"/>
        <v>0</v>
      </c>
      <c r="F38" s="194"/>
      <c r="G38" s="224"/>
      <c r="H38" s="224"/>
      <c r="I38" s="194"/>
      <c r="J38" s="125"/>
      <c r="K38" s="127">
        <v>0</v>
      </c>
      <c r="L38" s="128">
        <v>-0.68590499999999999</v>
      </c>
      <c r="M38" s="127">
        <v>0</v>
      </c>
      <c r="N38" s="127">
        <v>0</v>
      </c>
      <c r="O38" s="127">
        <v>0</v>
      </c>
      <c r="P38" s="127">
        <v>0</v>
      </c>
      <c r="Q38" s="127">
        <v>0</v>
      </c>
      <c r="R38" s="127"/>
      <c r="S38" s="125"/>
      <c r="T38" s="127">
        <v>0</v>
      </c>
      <c r="U38" s="127">
        <v>0</v>
      </c>
      <c r="V38" s="127">
        <v>0</v>
      </c>
      <c r="W38" s="127">
        <v>0</v>
      </c>
      <c r="X38" s="127">
        <v>0</v>
      </c>
      <c r="Y38" s="127">
        <v>0</v>
      </c>
      <c r="Z38" s="127">
        <v>0</v>
      </c>
      <c r="AA38" s="127">
        <v>0</v>
      </c>
      <c r="AB38" s="127">
        <v>0</v>
      </c>
      <c r="AC38" s="127">
        <v>0</v>
      </c>
      <c r="AD38" s="127">
        <v>0</v>
      </c>
      <c r="AE38" s="127">
        <v>0</v>
      </c>
      <c r="AF38" s="127"/>
      <c r="AG38" s="127">
        <v>0</v>
      </c>
      <c r="AH38" s="127">
        <v>0</v>
      </c>
      <c r="AI38" s="127">
        <v>0</v>
      </c>
      <c r="AJ38" s="127">
        <v>0</v>
      </c>
      <c r="AK38" s="127">
        <v>0</v>
      </c>
      <c r="AL38" s="127"/>
      <c r="AM38" s="127"/>
    </row>
    <row r="39" spans="1:39" x14ac:dyDescent="0.35">
      <c r="A39" s="196" t="s">
        <v>160</v>
      </c>
      <c r="B39" s="222">
        <f t="shared" si="28"/>
        <v>60.638462769972911</v>
      </c>
      <c r="C39" s="222">
        <f t="shared" si="29"/>
        <v>18.596839794257974</v>
      </c>
      <c r="D39" s="166">
        <f>B39/C39-1</f>
        <v>2.260686409133656</v>
      </c>
      <c r="E39" s="222">
        <f t="shared" si="30"/>
        <v>2.9711525559834886</v>
      </c>
      <c r="F39" s="166">
        <f>B39/E39-1</f>
        <v>19.409070765435949</v>
      </c>
      <c r="G39" s="222">
        <f>G36+G37</f>
        <v>21.297909254891518</v>
      </c>
      <c r="H39" s="222">
        <f>H36+H37</f>
        <v>20.39387991981036</v>
      </c>
      <c r="I39" s="166">
        <f>G39/H39-1</f>
        <v>4.4328462197278817E-2</v>
      </c>
      <c r="J39" s="125"/>
      <c r="K39" s="222">
        <f>K36+K37</f>
        <v>53.207826551942645</v>
      </c>
      <c r="L39" s="222">
        <f>L36+L37+L38</f>
        <v>107.30390814317856</v>
      </c>
      <c r="M39" s="222">
        <f>M36+M37</f>
        <v>66.623191802090432</v>
      </c>
      <c r="N39" s="222">
        <f>N36+N37</f>
        <v>50.604986934522564</v>
      </c>
      <c r="O39" s="222">
        <f>O36+O37+0.005</f>
        <v>128.17550198207536</v>
      </c>
      <c r="P39" s="222">
        <f>P36+P37</f>
        <v>503.04823579149377</v>
      </c>
      <c r="Q39" s="222">
        <f>Q36+Q37</f>
        <v>20.39387991981036</v>
      </c>
      <c r="R39" s="222">
        <f>G39</f>
        <v>21.297909254891518</v>
      </c>
      <c r="S39" s="125"/>
      <c r="T39" s="222">
        <f t="shared" ref="T39:AM39" si="42">T36+T37</f>
        <v>11.167362395022744</v>
      </c>
      <c r="U39" s="222">
        <f t="shared" si="42"/>
        <v>7.7340676827145272</v>
      </c>
      <c r="V39" s="222">
        <f t="shared" si="42"/>
        <v>27.08095473686776</v>
      </c>
      <c r="W39" s="222">
        <f t="shared" si="42"/>
        <v>4.6226847319173849</v>
      </c>
      <c r="X39" s="222">
        <f t="shared" si="42"/>
        <v>6.9048886762165642</v>
      </c>
      <c r="Y39" s="222">
        <f t="shared" si="42"/>
        <v>14.166177040973464</v>
      </c>
      <c r="Z39" s="222">
        <f t="shared" si="42"/>
        <v>47.166616144982015</v>
      </c>
      <c r="AA39" s="222">
        <f t="shared" si="42"/>
        <v>59.921970454923816</v>
      </c>
      <c r="AB39" s="222">
        <f t="shared" si="42"/>
        <v>91.59537599441245</v>
      </c>
      <c r="AC39" s="222">
        <f t="shared" si="42"/>
        <v>141.37694099136905</v>
      </c>
      <c r="AD39" s="222">
        <f t="shared" si="42"/>
        <v>149.7833276334504</v>
      </c>
      <c r="AE39" s="222">
        <f t="shared" si="42"/>
        <v>120.29400625443677</v>
      </c>
      <c r="AF39" s="222">
        <f t="shared" si="42"/>
        <v>119.2594419569111</v>
      </c>
      <c r="AG39" s="222">
        <f t="shared" si="42"/>
        <v>34.186124084921232</v>
      </c>
      <c r="AH39" s="222">
        <f t="shared" si="42"/>
        <v>-136.02783867800557</v>
      </c>
      <c r="AI39" s="222">
        <f t="shared" si="42"/>
        <v>2.9711525559834886</v>
      </c>
      <c r="AJ39" s="222">
        <f t="shared" si="42"/>
        <v>-60.839123333917399</v>
      </c>
      <c r="AK39" s="222">
        <f t="shared" si="42"/>
        <v>2.9017300245780859</v>
      </c>
      <c r="AL39" s="222">
        <f t="shared" si="42"/>
        <v>18.596839794257974</v>
      </c>
      <c r="AM39" s="222">
        <f t="shared" si="42"/>
        <v>60.638462769972911</v>
      </c>
    </row>
    <row r="40" spans="1:39" x14ac:dyDescent="0.35">
      <c r="A40" s="185" t="s">
        <v>163</v>
      </c>
      <c r="B40" s="128">
        <f t="shared" si="28"/>
        <v>-5.804007336E-2</v>
      </c>
      <c r="C40" s="128">
        <f t="shared" si="29"/>
        <v>-0.51403073615999995</v>
      </c>
      <c r="D40" s="157">
        <f>B40/C40-1</f>
        <v>-0.88708832122845249</v>
      </c>
      <c r="E40" s="128">
        <f t="shared" si="30"/>
        <v>0.40576836331199995</v>
      </c>
      <c r="F40" s="157">
        <f>B40/E40-1</f>
        <v>-1.1430374534038581</v>
      </c>
      <c r="G40" s="224">
        <f t="shared" ref="G40" si="43">SUM(AJ40:AM40)</f>
        <v>-0.21901253553599997</v>
      </c>
      <c r="H40" s="224">
        <f>Q40</f>
        <v>-0.19630087387200001</v>
      </c>
      <c r="I40" s="157">
        <f>G40/H40-1</f>
        <v>0.11569821986024031</v>
      </c>
      <c r="J40" s="125"/>
      <c r="K40" s="128">
        <v>-0.44</v>
      </c>
      <c r="L40" s="128">
        <v>-0.50107369999999996</v>
      </c>
      <c r="M40" s="128">
        <v>-0.23098513171199997</v>
      </c>
      <c r="N40" s="128">
        <v>-0.82514359372799995</v>
      </c>
      <c r="O40" s="128">
        <v>-0.30644357504000003</v>
      </c>
      <c r="P40" s="128">
        <v>-1.8770466760319999</v>
      </c>
      <c r="Q40" s="128">
        <f>SUM(AF40:AI40)</f>
        <v>-0.19630087387200001</v>
      </c>
      <c r="R40" s="128">
        <f t="shared" ref="R40" si="44">SUM(AJ40:AM40)</f>
        <v>-0.21901253553599997</v>
      </c>
      <c r="S40" s="125"/>
      <c r="T40" s="128">
        <v>-0.31419973751999997</v>
      </c>
      <c r="U40" s="128">
        <v>-0.57978219227200001</v>
      </c>
      <c r="V40" s="128">
        <v>8.3947435583999974E-2</v>
      </c>
      <c r="W40" s="128">
        <v>-1.910909951999995E-2</v>
      </c>
      <c r="X40" s="128">
        <v>0.56576643801600002</v>
      </c>
      <c r="Y40" s="128">
        <v>3.5768723183999929E-2</v>
      </c>
      <c r="Z40" s="128">
        <v>-0.61</v>
      </c>
      <c r="AA40" s="128">
        <v>-0.29592733459200005</v>
      </c>
      <c r="AB40" s="128">
        <v>-0.9359751834079999</v>
      </c>
      <c r="AC40" s="128">
        <v>-9.0520828128000108E-2</v>
      </c>
      <c r="AD40" s="128">
        <v>-0.32920213171199997</v>
      </c>
      <c r="AE40" s="128">
        <v>-0.51134853278399994</v>
      </c>
      <c r="AF40" s="128">
        <v>-0.23203450084799998</v>
      </c>
      <c r="AG40" s="128">
        <v>-0.30881969088</v>
      </c>
      <c r="AH40" s="128">
        <v>-6.1215045455999997E-2</v>
      </c>
      <c r="AI40" s="128">
        <v>0.40576836331199995</v>
      </c>
      <c r="AJ40" s="128">
        <v>0.32779499078399998</v>
      </c>
      <c r="AK40" s="128">
        <v>2.5263283199999986E-2</v>
      </c>
      <c r="AL40" s="128">
        <v>-0.51403073615999995</v>
      </c>
      <c r="AM40" s="128">
        <v>-5.804007336E-2</v>
      </c>
    </row>
    <row r="41" spans="1:39" x14ac:dyDescent="0.35">
      <c r="A41" s="185"/>
      <c r="B41" s="127"/>
      <c r="C41" s="127"/>
      <c r="D41" s="194"/>
      <c r="E41" s="127"/>
      <c r="F41" s="194"/>
      <c r="G41" s="194"/>
      <c r="H41" s="194"/>
      <c r="I41" s="194"/>
      <c r="J41" s="125"/>
      <c r="K41" s="127"/>
      <c r="L41" s="127"/>
      <c r="M41" s="127"/>
      <c r="N41" s="127"/>
      <c r="O41" s="127"/>
      <c r="P41" s="127"/>
      <c r="Q41" s="127"/>
      <c r="R41" s="127"/>
      <c r="S41" s="125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</row>
    <row r="42" spans="1:39" x14ac:dyDescent="0.35">
      <c r="A42" s="121" t="s">
        <v>193</v>
      </c>
      <c r="B42" s="222">
        <f>AM42</f>
        <v>60.580422696612914</v>
      </c>
      <c r="C42" s="222">
        <f>AL42</f>
        <v>18.082809058097975</v>
      </c>
      <c r="D42" s="166">
        <f>B42/C42-1</f>
        <v>2.3501665865062789</v>
      </c>
      <c r="E42" s="222">
        <f>AI42</f>
        <v>3.3769209192954888</v>
      </c>
      <c r="F42" s="166">
        <f>B42/E42-1</f>
        <v>16.939544379159322</v>
      </c>
      <c r="G42" s="222">
        <f>G39+G40</f>
        <v>21.078896719355519</v>
      </c>
      <c r="H42" s="222">
        <f>H39+H40</f>
        <v>20.197579045938358</v>
      </c>
      <c r="I42" s="166">
        <f>G42/H42-1</f>
        <v>4.36348173913641E-2</v>
      </c>
      <c r="J42" s="125"/>
      <c r="K42" s="222">
        <f>K39+K40</f>
        <v>52.767826551942647</v>
      </c>
      <c r="L42" s="222">
        <f>L39+L40</f>
        <v>106.80283444317855</v>
      </c>
      <c r="M42" s="222">
        <f>M39+M40</f>
        <v>66.392206670378428</v>
      </c>
      <c r="N42" s="222">
        <f>N39+N40</f>
        <v>49.779843340794564</v>
      </c>
      <c r="O42" s="222">
        <f>O39+O40</f>
        <v>127.86905840703535</v>
      </c>
      <c r="P42" s="222">
        <v>501.16</v>
      </c>
      <c r="Q42" s="222">
        <f>SUM(AF42:AI42)</f>
        <v>20.192579045938235</v>
      </c>
      <c r="R42" s="222">
        <f>G42</f>
        <v>21.078896719355519</v>
      </c>
      <c r="S42" s="125"/>
      <c r="T42" s="222">
        <f t="shared" ref="T42:Y42" si="45">T39+T40</f>
        <v>10.853162657502745</v>
      </c>
      <c r="U42" s="222">
        <f t="shared" si="45"/>
        <v>7.1542854904425273</v>
      </c>
      <c r="V42" s="222">
        <f t="shared" si="45"/>
        <v>27.164902172451761</v>
      </c>
      <c r="W42" s="222">
        <f t="shared" si="45"/>
        <v>4.6035756323973853</v>
      </c>
      <c r="X42" s="222">
        <f t="shared" si="45"/>
        <v>7.4706551142325646</v>
      </c>
      <c r="Y42" s="222">
        <f t="shared" si="45"/>
        <v>14.201945764157465</v>
      </c>
      <c r="Z42" s="222">
        <f>Z39+Z40-0.01</f>
        <v>46.546616144982018</v>
      </c>
      <c r="AA42" s="222">
        <f>AA39+AA40</f>
        <v>59.626043120331815</v>
      </c>
      <c r="AB42" s="222">
        <f>AB39+AB40-0.00999999999996248</f>
        <v>90.649400811004483</v>
      </c>
      <c r="AC42" s="222">
        <f t="shared" ref="AC42:AM42" si="46">AC39+AC40</f>
        <v>141.28642016324105</v>
      </c>
      <c r="AD42" s="222">
        <f t="shared" si="46"/>
        <v>149.45412550173839</v>
      </c>
      <c r="AE42" s="222">
        <f t="shared" si="46"/>
        <v>119.78265772165277</v>
      </c>
      <c r="AF42" s="222">
        <f t="shared" si="46"/>
        <v>119.0274074560631</v>
      </c>
      <c r="AG42" s="222">
        <f t="shared" si="46"/>
        <v>33.877304394041232</v>
      </c>
      <c r="AH42" s="222">
        <f t="shared" si="46"/>
        <v>-136.08905372346157</v>
      </c>
      <c r="AI42" s="222">
        <f t="shared" si="46"/>
        <v>3.3769209192954888</v>
      </c>
      <c r="AJ42" s="222">
        <f t="shared" si="46"/>
        <v>-60.5113283431334</v>
      </c>
      <c r="AK42" s="222">
        <f t="shared" si="46"/>
        <v>2.9269933077780861</v>
      </c>
      <c r="AL42" s="222">
        <f t="shared" si="46"/>
        <v>18.082809058097975</v>
      </c>
      <c r="AM42" s="222">
        <f t="shared" si="46"/>
        <v>60.580422696612914</v>
      </c>
    </row>
    <row r="43" spans="1:39" x14ac:dyDescent="0.35">
      <c r="B43" s="184"/>
      <c r="C43" s="184"/>
      <c r="D43" s="184"/>
      <c r="E43" s="184"/>
      <c r="F43" s="184"/>
      <c r="G43" s="184"/>
      <c r="H43" s="184"/>
      <c r="I43" s="184"/>
      <c r="J43" s="125"/>
      <c r="K43" s="184"/>
      <c r="L43" s="184"/>
      <c r="M43" s="184"/>
      <c r="N43" s="184"/>
      <c r="O43" s="184"/>
      <c r="P43" s="184"/>
      <c r="Q43" s="184"/>
      <c r="R43" s="184"/>
      <c r="S43" s="125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</row>
    <row r="44" spans="1:39" x14ac:dyDescent="0.35">
      <c r="A44" s="185" t="s">
        <v>166</v>
      </c>
      <c r="B44" s="127">
        <f>AM44</f>
        <v>0.90724228066297719</v>
      </c>
      <c r="C44" s="127">
        <f>AL44</f>
        <v>0.27821365366392831</v>
      </c>
      <c r="D44" s="157">
        <f>B44/C44-1</f>
        <v>2.2609552720187196</v>
      </c>
      <c r="E44" s="127">
        <f>AI44</f>
        <v>4.4449229940449926E-2</v>
      </c>
      <c r="F44" s="157">
        <f>B44/E44-1</f>
        <v>19.410753614369451</v>
      </c>
      <c r="G44" s="224">
        <v>0.31862236889494083</v>
      </c>
      <c r="H44" s="224">
        <f>Q44</f>
        <v>0.30517265104093488</v>
      </c>
      <c r="I44" s="157">
        <f>G44/H44-1</f>
        <v>4.407248751855497E-2</v>
      </c>
      <c r="J44" s="125"/>
      <c r="K44" s="127">
        <v>3.86</v>
      </c>
      <c r="L44" s="127">
        <v>5.47</v>
      </c>
      <c r="M44" s="127">
        <v>2.38</v>
      </c>
      <c r="N44" s="127">
        <v>1.22</v>
      </c>
      <c r="O44" s="127">
        <v>2.5042239565641569</v>
      </c>
      <c r="P44" s="127">
        <v>8.0896416400128448</v>
      </c>
      <c r="Q44" s="127">
        <v>0.30517265104093488</v>
      </c>
      <c r="R44" s="127">
        <v>0.31862236889494083</v>
      </c>
      <c r="S44" s="125"/>
      <c r="T44" s="127">
        <v>0.34700982144955489</v>
      </c>
      <c r="U44" s="127">
        <v>0.17463138649755297</v>
      </c>
      <c r="V44" s="127">
        <v>0.61</v>
      </c>
      <c r="W44" s="127">
        <v>0.11</v>
      </c>
      <c r="X44" s="127">
        <v>0.14000000000000001</v>
      </c>
      <c r="Y44" s="127">
        <v>0.28000000000000003</v>
      </c>
      <c r="Z44" s="127">
        <v>0.95</v>
      </c>
      <c r="AA44" s="127">
        <v>1.0094280787032168</v>
      </c>
      <c r="AB44" s="127">
        <v>1.54</v>
      </c>
      <c r="AC44" s="127">
        <v>2.38</v>
      </c>
      <c r="AD44" s="127">
        <v>2.4828404064395566</v>
      </c>
      <c r="AE44" s="127">
        <v>1.9343914703879332</v>
      </c>
      <c r="AF44" s="127">
        <v>1.7841528694030155</v>
      </c>
      <c r="AG44" s="127">
        <v>0.51150828096501622</v>
      </c>
      <c r="AH44" s="127">
        <v>-2.0349377286151502</v>
      </c>
      <c r="AI44" s="127">
        <v>4.4449229940449926E-2</v>
      </c>
      <c r="AJ44" s="127">
        <v>-0.91024421589815196</v>
      </c>
      <c r="AK44" s="127">
        <v>4.3410650466185627E-2</v>
      </c>
      <c r="AL44" s="127">
        <v>0.27821365366392831</v>
      </c>
      <c r="AM44" s="127">
        <v>0.90724228066297719</v>
      </c>
    </row>
    <row r="45" spans="1:39" x14ac:dyDescent="0.35">
      <c r="A45" s="185" t="s">
        <v>167</v>
      </c>
      <c r="B45" s="127">
        <f>AM45</f>
        <v>0.89043262866633566</v>
      </c>
      <c r="C45" s="127">
        <f>AL45</f>
        <v>0.27821365366392831</v>
      </c>
      <c r="D45" s="157">
        <f>B45/C45-1</f>
        <v>2.2005353329709152</v>
      </c>
      <c r="E45" s="127">
        <f>AI45</f>
        <v>4.3726392212800738E-2</v>
      </c>
      <c r="F45" s="157">
        <f>B45/E45-1</f>
        <v>19.363734202742314</v>
      </c>
      <c r="G45" s="224">
        <v>0.31271883986677917</v>
      </c>
      <c r="H45" s="224">
        <f>Q45</f>
        <v>0.30020990352162158</v>
      </c>
      <c r="I45" s="157">
        <f>G45/H45-1</f>
        <v>4.1667300773295946E-2</v>
      </c>
      <c r="J45" s="125"/>
      <c r="K45" s="127">
        <v>3.86</v>
      </c>
      <c r="L45" s="127">
        <v>5.47</v>
      </c>
      <c r="M45" s="127">
        <v>2.38</v>
      </c>
      <c r="N45" s="127">
        <v>1.22</v>
      </c>
      <c r="O45" s="127">
        <v>2.5042239565641569</v>
      </c>
      <c r="P45" s="127">
        <v>7.9510641391646226</v>
      </c>
      <c r="Q45" s="127">
        <v>0.30020990352162158</v>
      </c>
      <c r="R45" s="127">
        <v>0.31271883986677917</v>
      </c>
      <c r="S45" s="125"/>
      <c r="T45" s="127">
        <v>0.34700982144955489</v>
      </c>
      <c r="U45" s="127">
        <v>0.17463138649755297</v>
      </c>
      <c r="V45" s="127">
        <v>0.61</v>
      </c>
      <c r="W45" s="127">
        <v>0.11</v>
      </c>
      <c r="X45" s="127">
        <v>0.14000000000000001</v>
      </c>
      <c r="Y45" s="127">
        <v>0.28000000000000003</v>
      </c>
      <c r="Z45" s="127">
        <v>0.95</v>
      </c>
      <c r="AA45" s="127">
        <v>1.0094280787032168</v>
      </c>
      <c r="AB45" s="127">
        <v>1.54</v>
      </c>
      <c r="AC45" s="127">
        <v>2.38</v>
      </c>
      <c r="AD45" s="127">
        <v>2.4828404064395566</v>
      </c>
      <c r="AE45" s="127">
        <v>1.9290927752582694</v>
      </c>
      <c r="AF45" s="127">
        <v>1.7629961804493357</v>
      </c>
      <c r="AG45" s="127">
        <v>0.50218485508892396</v>
      </c>
      <c r="AH45" s="127">
        <v>-2.031350594783436</v>
      </c>
      <c r="AI45" s="127">
        <v>4.3726392212800738E-2</v>
      </c>
      <c r="AJ45" s="127">
        <v>-0.91024421589815196</v>
      </c>
      <c r="AK45" s="127">
        <f>AK44</f>
        <v>4.3410650466185627E-2</v>
      </c>
      <c r="AL45" s="127">
        <f>AL44</f>
        <v>0.27821365366392831</v>
      </c>
      <c r="AM45" s="127">
        <v>0.89043262866633566</v>
      </c>
    </row>
    <row r="46" spans="1:39" x14ac:dyDescent="0.35">
      <c r="A46" s="185"/>
      <c r="B46" s="127"/>
      <c r="C46" s="127"/>
      <c r="D46" s="194"/>
      <c r="E46" s="127"/>
      <c r="F46" s="194"/>
      <c r="G46" s="224"/>
      <c r="H46" s="224"/>
      <c r="I46" s="194"/>
      <c r="J46" s="125"/>
      <c r="K46" s="127"/>
      <c r="L46" s="127"/>
      <c r="M46" s="127"/>
      <c r="N46" s="127"/>
      <c r="O46" s="127"/>
      <c r="P46" s="127"/>
      <c r="Q46" s="127"/>
      <c r="R46" s="127"/>
      <c r="S46" s="125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</row>
    <row r="47" spans="1:39" x14ac:dyDescent="0.35">
      <c r="A47" s="202" t="s">
        <v>168</v>
      </c>
      <c r="B47" s="217">
        <f>AM47</f>
        <v>10500.931157156176</v>
      </c>
      <c r="C47" s="217">
        <f>AL47</f>
        <v>9681.3265885790061</v>
      </c>
      <c r="D47" s="172">
        <f>B47/C47-1</f>
        <v>8.4658291513897588E-2</v>
      </c>
      <c r="E47" s="217">
        <f>AI47</f>
        <v>11100.834656296338</v>
      </c>
      <c r="F47" s="172">
        <f>B47/E47-1</f>
        <v>-5.4041296687533324E-2</v>
      </c>
      <c r="G47" s="217">
        <f>AM47</f>
        <v>10500.931157156176</v>
      </c>
      <c r="H47" s="217">
        <f>Q47</f>
        <v>11100.834656296338</v>
      </c>
      <c r="I47" s="172">
        <f>G47/H47-1</f>
        <v>-5.4041296687533324E-2</v>
      </c>
      <c r="J47" s="125"/>
      <c r="K47" s="217">
        <v>2285.2407079999998</v>
      </c>
      <c r="L47" s="217">
        <v>3399.8389050999999</v>
      </c>
      <c r="M47" s="217">
        <v>4795.5725536999998</v>
      </c>
      <c r="N47" s="217">
        <v>6483.8407636000002</v>
      </c>
      <c r="O47" s="217">
        <v>10552.237591658</v>
      </c>
      <c r="P47" s="217">
        <v>14211.284371944001</v>
      </c>
      <c r="Q47" s="217">
        <f>AI47</f>
        <v>11100.834656296338</v>
      </c>
      <c r="R47" s="288">
        <f>AM47</f>
        <v>10500.931157156176</v>
      </c>
      <c r="S47" s="125"/>
      <c r="T47" s="217">
        <v>4442.8431879</v>
      </c>
      <c r="U47" s="217">
        <v>4609.8787179000001</v>
      </c>
      <c r="V47" s="217">
        <v>5250.1510699</v>
      </c>
      <c r="W47" s="217">
        <v>6483.8407636000002</v>
      </c>
      <c r="X47" s="217">
        <v>6684.8405269000004</v>
      </c>
      <c r="Y47" s="217">
        <v>7267.6911252770005</v>
      </c>
      <c r="Z47" s="217">
        <v>8474.5400854419986</v>
      </c>
      <c r="AA47" s="217">
        <v>10552.237591658</v>
      </c>
      <c r="AB47" s="217">
        <v>11072.312318994</v>
      </c>
      <c r="AC47" s="217">
        <v>12195.933190432999</v>
      </c>
      <c r="AD47" s="217">
        <v>13076.118300042452</v>
      </c>
      <c r="AE47" s="217">
        <v>14211.284371944001</v>
      </c>
      <c r="AF47" s="217">
        <v>13137.516774871679</v>
      </c>
      <c r="AG47" s="217">
        <v>12483.159569855601</v>
      </c>
      <c r="AH47" s="217">
        <v>11555.562709448001</v>
      </c>
      <c r="AI47" s="217">
        <v>11100.834656296338</v>
      </c>
      <c r="AJ47" s="217">
        <v>10173.227450838984</v>
      </c>
      <c r="AK47" s="217">
        <v>9649.5617256029964</v>
      </c>
      <c r="AL47" s="217">
        <v>9681.3265885790061</v>
      </c>
      <c r="AM47" s="217">
        <v>10500.931157156176</v>
      </c>
    </row>
    <row r="48" spans="1:39" x14ac:dyDescent="0.35">
      <c r="A48" s="202" t="s">
        <v>169</v>
      </c>
      <c r="B48" s="217">
        <f>AM48</f>
        <v>7468.7293530698762</v>
      </c>
      <c r="C48" s="217">
        <f>AL48</f>
        <v>6632.2182744292049</v>
      </c>
      <c r="D48" s="172">
        <f>B48/C48-1</f>
        <v>0.12612839988482816</v>
      </c>
      <c r="E48" s="217">
        <f>AI48</f>
        <v>7186.1258726302367</v>
      </c>
      <c r="F48" s="172">
        <f>B48/E48-1</f>
        <v>3.93262636152798E-2</v>
      </c>
      <c r="G48" s="217">
        <f>AM48</f>
        <v>7468.7293530698762</v>
      </c>
      <c r="H48" s="217">
        <f>Q48</f>
        <v>7186.1258726302367</v>
      </c>
      <c r="I48" s="172">
        <f>G48/H48-1</f>
        <v>3.93262636152798E-2</v>
      </c>
      <c r="J48" s="125"/>
      <c r="K48" s="217">
        <v>1818.6366594970002</v>
      </c>
      <c r="L48" s="217">
        <v>2300.6062664790002</v>
      </c>
      <c r="M48" s="217">
        <v>4116.7769465820002</v>
      </c>
      <c r="N48" s="217">
        <v>5772.7200635919999</v>
      </c>
      <c r="O48" s="217">
        <v>7998.5336007709993</v>
      </c>
      <c r="P48" s="217">
        <v>9708.7022793859978</v>
      </c>
      <c r="Q48" s="217">
        <f>AI48</f>
        <v>7186.1258726302367</v>
      </c>
      <c r="R48" s="288">
        <f>AM48</f>
        <v>7468.7293530698762</v>
      </c>
      <c r="S48" s="125"/>
      <c r="T48" s="217">
        <v>3913.0933255660002</v>
      </c>
      <c r="U48" s="217">
        <v>4285.7977976689999</v>
      </c>
      <c r="V48" s="217">
        <v>4749.5800931309996</v>
      </c>
      <c r="W48" s="217">
        <v>5772.7200635919999</v>
      </c>
      <c r="X48" s="217">
        <v>5588.6640457069998</v>
      </c>
      <c r="Y48" s="217">
        <v>5963.7929619730003</v>
      </c>
      <c r="Z48" s="217">
        <v>6500.5161351699999</v>
      </c>
      <c r="AA48" s="217">
        <v>7998.5336007709993</v>
      </c>
      <c r="AB48" s="217">
        <v>8231.7847057880008</v>
      </c>
      <c r="AC48" s="217">
        <v>8275.9295843060008</v>
      </c>
      <c r="AD48" s="217">
        <v>8507.9828774680027</v>
      </c>
      <c r="AE48" s="217">
        <v>9708.7022793859978</v>
      </c>
      <c r="AF48" s="217">
        <v>8797.4653042369991</v>
      </c>
      <c r="AG48" s="217">
        <v>7988.3500678030014</v>
      </c>
      <c r="AH48" s="217">
        <v>7151.3587119790009</v>
      </c>
      <c r="AI48" s="217">
        <v>7186.1258726302367</v>
      </c>
      <c r="AJ48" s="217">
        <v>7026.7915053773449</v>
      </c>
      <c r="AK48" s="217">
        <v>6634.1087992182465</v>
      </c>
      <c r="AL48" s="217">
        <v>6632.2182744292049</v>
      </c>
      <c r="AM48" s="217">
        <v>7468.7293530698762</v>
      </c>
    </row>
    <row r="49" spans="1:39" x14ac:dyDescent="0.35">
      <c r="B49" s="184"/>
      <c r="C49" s="184"/>
      <c r="D49" s="184"/>
      <c r="E49" s="184"/>
      <c r="F49" s="184"/>
      <c r="G49" s="184"/>
      <c r="H49" s="184"/>
      <c r="I49" s="184"/>
      <c r="J49" s="125"/>
      <c r="K49" s="184"/>
      <c r="L49" s="184"/>
      <c r="M49" s="184"/>
      <c r="N49" s="184"/>
      <c r="O49" s="184"/>
      <c r="P49" s="184"/>
      <c r="Q49" s="184"/>
      <c r="R49" s="184"/>
      <c r="S49" s="125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  <c r="AH49" s="184"/>
      <c r="AI49" s="184"/>
      <c r="AJ49" s="184"/>
      <c r="AK49" s="184"/>
      <c r="AL49" s="184"/>
      <c r="AM49" s="184"/>
    </row>
    <row r="50" spans="1:39" ht="3.75" customHeight="1" x14ac:dyDescent="0.35">
      <c r="B50" s="184"/>
      <c r="C50" s="184"/>
      <c r="D50" s="184"/>
      <c r="E50" s="184"/>
      <c r="F50" s="184"/>
      <c r="G50" s="184"/>
      <c r="H50" s="184"/>
      <c r="I50" s="184"/>
      <c r="J50" s="125"/>
      <c r="K50" s="184"/>
      <c r="L50" s="184"/>
      <c r="M50" s="184"/>
      <c r="N50" s="184"/>
      <c r="O50" s="184"/>
      <c r="P50" s="184"/>
      <c r="Q50" s="184"/>
      <c r="R50" s="184"/>
      <c r="S50" s="125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4"/>
      <c r="AK50" s="184"/>
      <c r="AL50" s="184"/>
      <c r="AM50" s="184"/>
    </row>
    <row r="51" spans="1:39" x14ac:dyDescent="0.35">
      <c r="A51" s="203"/>
      <c r="B51" s="204"/>
      <c r="C51" s="204"/>
      <c r="D51" s="205"/>
      <c r="E51" s="204"/>
      <c r="F51" s="205"/>
      <c r="G51" s="205"/>
      <c r="H51" s="205"/>
      <c r="I51" s="204"/>
      <c r="J51" s="140"/>
      <c r="K51" s="204"/>
      <c r="L51" s="204"/>
      <c r="M51" s="204"/>
      <c r="N51" s="204"/>
      <c r="O51" s="204"/>
      <c r="P51" s="204"/>
      <c r="Q51" s="204"/>
      <c r="R51" s="204"/>
      <c r="S51" s="140"/>
      <c r="T51" s="204"/>
      <c r="U51" s="204"/>
      <c r="V51" s="204"/>
      <c r="W51" s="204"/>
      <c r="X51" s="204"/>
      <c r="Y51" s="204"/>
      <c r="Z51" s="204"/>
      <c r="AA51" s="204"/>
      <c r="AB51" s="204"/>
      <c r="AC51" s="204"/>
      <c r="AD51" s="204"/>
      <c r="AE51" s="204"/>
      <c r="AF51" s="204"/>
      <c r="AG51" s="204"/>
      <c r="AH51" s="204"/>
      <c r="AI51" s="204"/>
      <c r="AJ51" s="204"/>
      <c r="AK51" s="204"/>
      <c r="AL51" s="204"/>
      <c r="AM51" s="204"/>
    </row>
    <row r="52" spans="1:39" x14ac:dyDescent="0.35">
      <c r="B52" s="184"/>
      <c r="C52" s="184"/>
      <c r="D52" s="184"/>
      <c r="E52" s="184"/>
      <c r="F52" s="184"/>
      <c r="G52" s="184"/>
      <c r="H52" s="184"/>
      <c r="I52" s="184"/>
      <c r="J52" s="152"/>
      <c r="K52" s="204"/>
      <c r="L52" s="204"/>
      <c r="M52" s="204"/>
      <c r="N52" s="204"/>
      <c r="O52" s="204"/>
      <c r="P52" s="204"/>
      <c r="Q52" s="204"/>
      <c r="R52" s="204"/>
      <c r="S52" s="152"/>
      <c r="T52" s="197"/>
      <c r="U52" s="197"/>
      <c r="V52" s="197"/>
      <c r="W52" s="197"/>
      <c r="X52" s="197"/>
      <c r="Y52" s="197"/>
      <c r="Z52" s="197"/>
      <c r="AA52" s="197"/>
      <c r="AB52" s="197"/>
      <c r="AC52" s="197"/>
      <c r="AD52" s="197"/>
      <c r="AE52" s="197"/>
      <c r="AF52" s="197"/>
      <c r="AG52" s="206"/>
      <c r="AH52" s="206"/>
      <c r="AI52" s="206"/>
      <c r="AJ52" s="206"/>
      <c r="AK52" s="206"/>
      <c r="AL52" s="206"/>
      <c r="AM52" s="206"/>
    </row>
    <row r="53" spans="1:39" x14ac:dyDescent="0.35">
      <c r="J53" s="152"/>
      <c r="S53" s="152"/>
    </row>
    <row r="54" spans="1:39" x14ac:dyDescent="0.35">
      <c r="J54" s="152"/>
      <c r="S54" s="152"/>
    </row>
    <row r="55" spans="1:39" x14ac:dyDescent="0.35">
      <c r="J55" s="152"/>
      <c r="S55" s="152"/>
    </row>
    <row r="56" spans="1:39" x14ac:dyDescent="0.35">
      <c r="J56" s="152"/>
      <c r="S56" s="152"/>
    </row>
    <row r="57" spans="1:39" x14ac:dyDescent="0.35">
      <c r="J57" s="173"/>
      <c r="S57" s="173"/>
    </row>
    <row r="58" spans="1:39" x14ac:dyDescent="0.35">
      <c r="J58" s="173"/>
      <c r="S58" s="173"/>
    </row>
    <row r="59" spans="1:39" x14ac:dyDescent="0.35">
      <c r="J59" s="173"/>
      <c r="S59" s="173"/>
    </row>
    <row r="60" spans="1:39" x14ac:dyDescent="0.35">
      <c r="J60" s="173"/>
      <c r="S60" s="173"/>
    </row>
    <row r="61" spans="1:39" x14ac:dyDescent="0.35">
      <c r="J61" s="173"/>
      <c r="S61" s="173"/>
    </row>
    <row r="64" spans="1:39" x14ac:dyDescent="0.35">
      <c r="J64" s="125"/>
      <c r="S64" s="125"/>
    </row>
    <row r="65" spans="10:19" x14ac:dyDescent="0.35">
      <c r="J65" s="125"/>
      <c r="S65" s="125"/>
    </row>
    <row r="66" spans="10:19" x14ac:dyDescent="0.35">
      <c r="J66" s="125"/>
      <c r="S66" s="125"/>
    </row>
    <row r="67" spans="10:19" x14ac:dyDescent="0.35">
      <c r="J67" s="125"/>
      <c r="S67" s="125"/>
    </row>
    <row r="68" spans="10:19" x14ac:dyDescent="0.35">
      <c r="J68" s="125"/>
      <c r="S68" s="125"/>
    </row>
    <row r="69" spans="10:19" x14ac:dyDescent="0.35">
      <c r="J69" s="125"/>
      <c r="S69" s="125"/>
    </row>
    <row r="70" spans="10:19" x14ac:dyDescent="0.35">
      <c r="J70" s="125"/>
      <c r="S70" s="125"/>
    </row>
    <row r="71" spans="10:19" x14ac:dyDescent="0.35">
      <c r="J71" s="125"/>
      <c r="S71" s="125"/>
    </row>
    <row r="72" spans="10:19" x14ac:dyDescent="0.35">
      <c r="J72" s="125"/>
      <c r="S72" s="125"/>
    </row>
    <row r="73" spans="10:19" x14ac:dyDescent="0.35">
      <c r="J73" s="125"/>
      <c r="S73" s="125"/>
    </row>
    <row r="74" spans="10:19" x14ac:dyDescent="0.35">
      <c r="J74" s="125"/>
      <c r="S74" s="125"/>
    </row>
    <row r="75" spans="10:19" x14ac:dyDescent="0.35">
      <c r="J75" s="125"/>
      <c r="S75" s="125"/>
    </row>
    <row r="76" spans="10:19" x14ac:dyDescent="0.35">
      <c r="J76" s="125"/>
      <c r="S76" s="125"/>
    </row>
    <row r="77" spans="10:19" x14ac:dyDescent="0.35">
      <c r="J77" s="125"/>
      <c r="S77" s="125"/>
    </row>
    <row r="79" spans="10:19" x14ac:dyDescent="0.35">
      <c r="J79" s="125"/>
      <c r="S79" s="125"/>
    </row>
    <row r="80" spans="10:19" x14ac:dyDescent="0.35">
      <c r="J80" s="125"/>
      <c r="S80" s="125"/>
    </row>
    <row r="81" spans="10:19" x14ac:dyDescent="0.35">
      <c r="J81" s="125"/>
      <c r="S81" s="125"/>
    </row>
    <row r="84" spans="10:19" x14ac:dyDescent="0.35">
      <c r="J84" s="125"/>
      <c r="S84" s="125"/>
    </row>
    <row r="85" spans="10:19" x14ac:dyDescent="0.35">
      <c r="J85" s="125"/>
      <c r="S85" s="125"/>
    </row>
    <row r="86" spans="10:19" x14ac:dyDescent="0.35">
      <c r="J86" s="125"/>
      <c r="S86" s="125"/>
    </row>
    <row r="87" spans="10:19" x14ac:dyDescent="0.35">
      <c r="J87" s="125"/>
      <c r="S87" s="125"/>
    </row>
    <row r="88" spans="10:19" x14ac:dyDescent="0.35">
      <c r="J88" s="125"/>
      <c r="S88" s="125"/>
    </row>
    <row r="89" spans="10:19" x14ac:dyDescent="0.35">
      <c r="J89" s="125"/>
      <c r="S89" s="125"/>
    </row>
    <row r="90" spans="10:19" x14ac:dyDescent="0.35">
      <c r="J90" s="125"/>
      <c r="S90" s="125"/>
    </row>
    <row r="91" spans="10:19" x14ac:dyDescent="0.35">
      <c r="J91" s="125"/>
      <c r="S91" s="125"/>
    </row>
    <row r="92" spans="10:19" x14ac:dyDescent="0.35">
      <c r="J92" s="125"/>
      <c r="S92" s="125"/>
    </row>
    <row r="93" spans="10:19" x14ac:dyDescent="0.35">
      <c r="J93" s="125"/>
      <c r="S93" s="125"/>
    </row>
    <row r="94" spans="10:19" x14ac:dyDescent="0.35">
      <c r="J94" s="125"/>
      <c r="S94" s="125"/>
    </row>
    <row r="95" spans="10:19" x14ac:dyDescent="0.35">
      <c r="J95" s="125"/>
      <c r="S95" s="125"/>
    </row>
    <row r="96" spans="10:19" x14ac:dyDescent="0.35">
      <c r="J96" s="125"/>
      <c r="S96" s="125"/>
    </row>
    <row r="98" spans="10:19" x14ac:dyDescent="0.35">
      <c r="J98" s="125"/>
      <c r="S98" s="125"/>
    </row>
    <row r="99" spans="10:19" x14ac:dyDescent="0.35">
      <c r="J99" s="132"/>
      <c r="S99" s="132"/>
    </row>
    <row r="100" spans="10:19" x14ac:dyDescent="0.35">
      <c r="J100" s="132"/>
      <c r="S100" s="132"/>
    </row>
    <row r="102" spans="10:19" x14ac:dyDescent="0.35">
      <c r="J102" s="173"/>
      <c r="S102" s="173"/>
    </row>
    <row r="103" spans="10:19" x14ac:dyDescent="0.35">
      <c r="J103" s="173"/>
      <c r="S103" s="173"/>
    </row>
    <row r="104" spans="10:19" x14ac:dyDescent="0.35">
      <c r="J104" s="173"/>
      <c r="S104" s="173"/>
    </row>
    <row r="105" spans="10:19" x14ac:dyDescent="0.35">
      <c r="J105" s="173"/>
      <c r="S105" s="173"/>
    </row>
    <row r="106" spans="10:19" x14ac:dyDescent="0.35">
      <c r="J106" s="173"/>
      <c r="S106" s="173"/>
    </row>
    <row r="107" spans="10:19" x14ac:dyDescent="0.35">
      <c r="J107" s="173"/>
      <c r="S107" s="173"/>
    </row>
    <row r="108" spans="10:19" x14ac:dyDescent="0.35">
      <c r="J108" s="173"/>
      <c r="S108" s="173"/>
    </row>
    <row r="109" spans="10:19" x14ac:dyDescent="0.35">
      <c r="J109" s="173"/>
      <c r="S109" s="173"/>
    </row>
    <row r="112" spans="10:19" x14ac:dyDescent="0.35">
      <c r="J112" s="218"/>
      <c r="S112" s="218"/>
    </row>
  </sheetData>
  <mergeCells count="2">
    <mergeCell ref="K2:P2"/>
    <mergeCell ref="T2:AM2"/>
  </mergeCells>
  <pageMargins left="0.7" right="0.7" top="0.75" bottom="0.75" header="0.3" footer="0.3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5"/>
  <sheetViews>
    <sheetView showGridLines="0" zoomScale="92" zoomScaleNormal="100" zoomScaleSheetLayoutView="100" workbookViewId="0">
      <pane xSplit="1" ySplit="2" topLeftCell="X3" activePane="bottomRight" state="frozen"/>
      <selection activeCell="AC1" sqref="AC1"/>
      <selection pane="topRight" activeCell="AC1" sqref="AC1"/>
      <selection pane="bottomLeft" activeCell="AC1" sqref="AC1"/>
      <selection pane="bottomRight" activeCell="AK1" sqref="AK1"/>
    </sheetView>
  </sheetViews>
  <sheetFormatPr defaultRowHeight="14.5" x14ac:dyDescent="0.35"/>
  <cols>
    <col min="1" max="1" width="29.453125" bestFit="1" customWidth="1"/>
    <col min="2" max="4" width="9.54296875" bestFit="1" customWidth="1"/>
    <col min="5" max="8" width="9.54296875" customWidth="1"/>
    <col min="9" max="11" width="9.54296875" bestFit="1" customWidth="1"/>
    <col min="12" max="12" width="2.1796875" customWidth="1"/>
    <col min="13" max="14" width="9.54296875" bestFit="1" customWidth="1"/>
    <col min="15" max="15" width="9.54296875" hidden="1" customWidth="1"/>
    <col min="16" max="16" width="2.1796875" customWidth="1"/>
    <col min="17" max="25" width="9.54296875" bestFit="1" customWidth="1"/>
    <col min="26" max="26" width="9.54296875" customWidth="1"/>
    <col min="27" max="28" width="9.54296875" bestFit="1" customWidth="1"/>
    <col min="34" max="35" width="9" bestFit="1" customWidth="1"/>
    <col min="36" max="36" width="10.36328125" bestFit="1" customWidth="1"/>
    <col min="38" max="38" width="13" bestFit="1" customWidth="1"/>
  </cols>
  <sheetData>
    <row r="1" spans="1:38" x14ac:dyDescent="0.35">
      <c r="A1" s="39" t="s">
        <v>116</v>
      </c>
      <c r="B1" s="16" t="s">
        <v>4</v>
      </c>
      <c r="C1" s="16" t="s">
        <v>5</v>
      </c>
      <c r="D1" s="16" t="s">
        <v>6</v>
      </c>
      <c r="E1" s="16" t="s">
        <v>122</v>
      </c>
      <c r="F1" s="16" t="s">
        <v>178</v>
      </c>
      <c r="G1" s="16" t="s">
        <v>268</v>
      </c>
      <c r="H1" s="16" t="s">
        <v>282</v>
      </c>
      <c r="I1" s="73" t="str">
        <f>AF1</f>
        <v>Q4FY25</v>
      </c>
      <c r="J1" s="73" t="str">
        <f t="shared" ref="J1:K5" si="0">AI1</f>
        <v>Q3FY26</v>
      </c>
      <c r="K1" s="73" t="str">
        <f t="shared" si="0"/>
        <v>Q4FY26</v>
      </c>
      <c r="M1" s="99" t="s">
        <v>126</v>
      </c>
      <c r="N1" s="99" t="s">
        <v>127</v>
      </c>
      <c r="O1" s="99" t="s">
        <v>128</v>
      </c>
      <c r="Q1" s="73" t="s">
        <v>55</v>
      </c>
      <c r="R1" s="73" t="s">
        <v>54</v>
      </c>
      <c r="S1" s="73" t="s">
        <v>53</v>
      </c>
      <c r="T1" s="73" t="s">
        <v>52</v>
      </c>
      <c r="U1" s="73" t="s">
        <v>35</v>
      </c>
      <c r="V1" s="74" t="s">
        <v>51</v>
      </c>
      <c r="W1" s="73" t="s">
        <v>50</v>
      </c>
      <c r="X1" s="73" t="s">
        <v>125</v>
      </c>
      <c r="Y1" s="73" t="s">
        <v>129</v>
      </c>
      <c r="Z1" s="73" t="s">
        <v>173</v>
      </c>
      <c r="AA1" s="73" t="s">
        <v>177</v>
      </c>
      <c r="AB1" s="73" t="s">
        <v>179</v>
      </c>
      <c r="AC1" s="73" t="s">
        <v>180</v>
      </c>
      <c r="AD1" s="73" t="s">
        <v>205</v>
      </c>
      <c r="AE1" s="73" t="s">
        <v>226</v>
      </c>
      <c r="AF1" s="73" t="s">
        <v>269</v>
      </c>
      <c r="AG1" s="73" t="s">
        <v>275</v>
      </c>
      <c r="AH1" s="73" t="s">
        <v>276</v>
      </c>
      <c r="AI1" s="73" t="s">
        <v>277</v>
      </c>
      <c r="AJ1" s="73" t="s">
        <v>280</v>
      </c>
    </row>
    <row r="2" spans="1:38" x14ac:dyDescent="0.35">
      <c r="A2" s="14" t="s">
        <v>36</v>
      </c>
      <c r="B2" s="40">
        <f>B14+B18+B27</f>
        <v>37951.130050348336</v>
      </c>
      <c r="C2" s="40">
        <f>C14+C18+C27</f>
        <v>44688.030561033956</v>
      </c>
      <c r="D2" s="40">
        <f>D14+D18+D27</f>
        <v>51209.737841935959</v>
      </c>
      <c r="E2" s="40">
        <f>E14+E18+E27</f>
        <v>64637.636323467887</v>
      </c>
      <c r="F2" s="40">
        <f>F14+F18+F27</f>
        <v>78959.879073293981</v>
      </c>
      <c r="G2" s="40">
        <f>AF2</f>
        <v>78341.244169474143</v>
      </c>
      <c r="H2" s="40">
        <f>AJ2</f>
        <v>108180.31906157581</v>
      </c>
      <c r="I2" s="40">
        <f>AF2</f>
        <v>78341.244169474143</v>
      </c>
      <c r="J2" s="40">
        <f t="shared" si="0"/>
        <v>98335.615050151886</v>
      </c>
      <c r="K2" s="40">
        <f t="shared" si="0"/>
        <v>108180.31906157581</v>
      </c>
      <c r="M2" s="101">
        <f>K2/I2-1</f>
        <v>0.38088589488764502</v>
      </c>
      <c r="N2" s="101">
        <f>K2/J2-1</f>
        <v>0.10011331099523857</v>
      </c>
      <c r="O2" s="101" t="e">
        <f>(F2/#REF!)^(1/5)-1</f>
        <v>#REF!</v>
      </c>
      <c r="Q2" s="40">
        <f t="shared" ref="Q2:Y2" si="1">Q3+Q7</f>
        <v>43160.227606277971</v>
      </c>
      <c r="R2" s="40">
        <f t="shared" si="1"/>
        <v>44249.152866802986</v>
      </c>
      <c r="S2" s="40">
        <f t="shared" si="1"/>
        <v>46780.19409086409</v>
      </c>
      <c r="T2" s="40">
        <f t="shared" si="1"/>
        <v>51209.79237840492</v>
      </c>
      <c r="U2" s="40">
        <f t="shared" si="1"/>
        <v>52761.41579641011</v>
      </c>
      <c r="V2" s="40">
        <f t="shared" si="1"/>
        <v>55302.080313852202</v>
      </c>
      <c r="W2" s="40">
        <f t="shared" si="1"/>
        <v>57940.554314284047</v>
      </c>
      <c r="X2" s="40">
        <f t="shared" si="1"/>
        <v>64637.637808503176</v>
      </c>
      <c r="Y2" s="40">
        <f t="shared" si="1"/>
        <v>68178.227832076955</v>
      </c>
      <c r="Z2" s="40">
        <f t="shared" ref="Z2:AD2" si="2">Z3+Z7</f>
        <v>73065.627844120536</v>
      </c>
      <c r="AA2" s="40">
        <f t="shared" si="2"/>
        <v>77444.156916765118</v>
      </c>
      <c r="AB2" s="40">
        <f t="shared" si="2"/>
        <v>78959.879073429591</v>
      </c>
      <c r="AC2" s="40">
        <f t="shared" si="2"/>
        <v>69610.430288726173</v>
      </c>
      <c r="AD2" s="40">
        <f t="shared" si="2"/>
        <v>66963.508005667449</v>
      </c>
      <c r="AE2" s="40">
        <f t="shared" ref="AE2:AF2" si="3">AE3+AE7</f>
        <v>71410.194810066751</v>
      </c>
      <c r="AF2" s="40">
        <f t="shared" si="3"/>
        <v>78341.244169474143</v>
      </c>
      <c r="AG2" s="40">
        <f t="shared" ref="AG2:AH2" si="4">AG3+AG7</f>
        <v>83889.045535302634</v>
      </c>
      <c r="AH2" s="40">
        <f t="shared" si="4"/>
        <v>90122.357754538549</v>
      </c>
      <c r="AI2" s="40">
        <f t="shared" ref="AI2:AJ2" si="5">AI3+AI7</f>
        <v>98335.615050151886</v>
      </c>
      <c r="AJ2" s="40">
        <f t="shared" si="5"/>
        <v>108180.31906157581</v>
      </c>
    </row>
    <row r="3" spans="1:38" x14ac:dyDescent="0.35">
      <c r="A3" s="28" t="s">
        <v>37</v>
      </c>
      <c r="B3" s="29">
        <f>B4+B5</f>
        <v>28234</v>
      </c>
      <c r="C3" s="29">
        <v>33611.978812488858</v>
      </c>
      <c r="D3" s="29">
        <v>34066.580705200293</v>
      </c>
      <c r="E3" s="29">
        <v>40101.866174278526</v>
      </c>
      <c r="F3" s="29">
        <v>50833.485646525995</v>
      </c>
      <c r="G3" s="29">
        <f t="shared" ref="G3:G11" si="6">AF3</f>
        <v>54945.898396712728</v>
      </c>
      <c r="H3" s="29">
        <f>AJ3</f>
        <v>70091.838504595624</v>
      </c>
      <c r="I3" s="29">
        <f>AF3</f>
        <v>54945.898396712728</v>
      </c>
      <c r="J3" s="29">
        <f t="shared" si="0"/>
        <v>63785.86094788101</v>
      </c>
      <c r="K3" s="29">
        <f t="shared" si="0"/>
        <v>70091.838504595624</v>
      </c>
      <c r="M3" s="32">
        <f>K3/I3-1</f>
        <v>0.27565187848105221</v>
      </c>
      <c r="N3" s="32">
        <f>K3/J3-1</f>
        <v>9.8861682871493883E-2</v>
      </c>
      <c r="O3" s="32" t="e">
        <f>(F3/#REF!)^(1/5)-1</f>
        <v>#REF!</v>
      </c>
      <c r="Q3" s="29">
        <f t="shared" ref="Q3:Y3" si="7">Q4+Q5</f>
        <v>32901.492627551837</v>
      </c>
      <c r="R3" s="29">
        <f t="shared" si="7"/>
        <v>32860.92825935041</v>
      </c>
      <c r="S3" s="29">
        <f t="shared" si="7"/>
        <v>33570.575916803144</v>
      </c>
      <c r="T3" s="29">
        <f t="shared" si="7"/>
        <v>34066.580705200293</v>
      </c>
      <c r="U3" s="29">
        <f t="shared" si="7"/>
        <v>34343.068728863502</v>
      </c>
      <c r="V3" s="29">
        <f t="shared" si="7"/>
        <v>35162.027908920551</v>
      </c>
      <c r="W3" s="29">
        <f t="shared" si="7"/>
        <v>36285.586995091435</v>
      </c>
      <c r="X3" s="29">
        <f t="shared" si="7"/>
        <v>40101.866174278526</v>
      </c>
      <c r="Y3" s="29">
        <f t="shared" si="7"/>
        <v>41515.340926918179</v>
      </c>
      <c r="Z3" s="29">
        <f t="shared" ref="Z3:AD3" si="8">Z4+Z5</f>
        <v>44060.552193094438</v>
      </c>
      <c r="AA3" s="29">
        <f t="shared" si="8"/>
        <v>47209.742735441985</v>
      </c>
      <c r="AB3" s="29">
        <f t="shared" si="8"/>
        <v>50833.485646525995</v>
      </c>
      <c r="AC3" s="29">
        <f t="shared" si="8"/>
        <v>45469.997350086662</v>
      </c>
      <c r="AD3" s="29">
        <f t="shared" si="8"/>
        <v>44526.77652988481</v>
      </c>
      <c r="AE3" s="29">
        <f t="shared" ref="AE3:AF3" si="9">AE4+AE5</f>
        <v>49702.157827782532</v>
      </c>
      <c r="AF3" s="29">
        <f t="shared" si="9"/>
        <v>54945.898396712728</v>
      </c>
      <c r="AG3" s="29">
        <f t="shared" ref="AG3:AH3" si="10">AG4+AG5</f>
        <v>57262.496789732235</v>
      </c>
      <c r="AH3" s="29">
        <f t="shared" si="10"/>
        <v>59667.821383367045</v>
      </c>
      <c r="AI3" s="29">
        <f t="shared" ref="AI3:AJ3" si="11">AI4+AI5</f>
        <v>63785.86094788101</v>
      </c>
      <c r="AJ3" s="29">
        <f t="shared" si="11"/>
        <v>70091.838504595624</v>
      </c>
    </row>
    <row r="4" spans="1:38" x14ac:dyDescent="0.35">
      <c r="A4" s="30" t="s">
        <v>38</v>
      </c>
      <c r="B4" s="29">
        <v>26274</v>
      </c>
      <c r="C4" s="29">
        <f t="shared" ref="C4:D4" si="12">C3-C5</f>
        <v>29783.519860716195</v>
      </c>
      <c r="D4" s="29">
        <f t="shared" si="12"/>
        <v>31669.311283535837</v>
      </c>
      <c r="E4" s="29">
        <v>39365.588508407825</v>
      </c>
      <c r="F4" s="29">
        <v>50559.205180763165</v>
      </c>
      <c r="G4" s="29">
        <f t="shared" si="6"/>
        <v>53132.250285900802</v>
      </c>
      <c r="H4" s="29">
        <f>AJ4</f>
        <v>62846.124209812268</v>
      </c>
      <c r="I4" s="29">
        <f>AF4</f>
        <v>53132.250285900802</v>
      </c>
      <c r="J4" s="29">
        <f t="shared" si="0"/>
        <v>59351.300127021015</v>
      </c>
      <c r="K4" s="29">
        <f t="shared" si="0"/>
        <v>62846.124209812268</v>
      </c>
      <c r="M4" s="32">
        <f>K4/I4-1</f>
        <v>0.18282444036610168</v>
      </c>
      <c r="N4" s="32">
        <f>K4/J4-1</f>
        <v>5.888369884588518E-2</v>
      </c>
      <c r="O4" s="32" t="e">
        <f>(F4/#REF!)^(1/5)-1</f>
        <v>#REF!</v>
      </c>
      <c r="Q4" s="29">
        <v>28598.856168188795</v>
      </c>
      <c r="R4" s="29">
        <v>28874.416818617516</v>
      </c>
      <c r="S4" s="29">
        <v>30379.303441069093</v>
      </c>
      <c r="T4" s="29">
        <v>31669.311283535837</v>
      </c>
      <c r="U4" s="29">
        <v>32385.99125539037</v>
      </c>
      <c r="V4" s="29">
        <v>33582.18132730011</v>
      </c>
      <c r="W4" s="29">
        <v>35236.965814780713</v>
      </c>
      <c r="X4" s="29">
        <v>39365.588508407825</v>
      </c>
      <c r="Y4" s="29">
        <v>40707.360876392602</v>
      </c>
      <c r="Z4" s="29">
        <v>43393.362782602431</v>
      </c>
      <c r="AA4" s="29">
        <v>46871.568474017091</v>
      </c>
      <c r="AB4" s="29">
        <v>50559.205180763165</v>
      </c>
      <c r="AC4" s="29">
        <v>45248.451301630703</v>
      </c>
      <c r="AD4" s="29">
        <v>44401.108431294662</v>
      </c>
      <c r="AE4" s="29">
        <v>49307.672152700012</v>
      </c>
      <c r="AF4" s="29">
        <v>53132.250285900802</v>
      </c>
      <c r="AG4" s="29">
        <v>53924.195949232344</v>
      </c>
      <c r="AH4" s="29">
        <v>56021.916177303603</v>
      </c>
      <c r="AI4" s="29">
        <v>59351.300127021015</v>
      </c>
      <c r="AJ4" s="29">
        <v>62846.124209812268</v>
      </c>
    </row>
    <row r="5" spans="1:38" x14ac:dyDescent="0.35">
      <c r="A5" s="30" t="s">
        <v>39</v>
      </c>
      <c r="B5" s="29">
        <v>1960</v>
      </c>
      <c r="C5" s="29">
        <v>3828.4589517726617</v>
      </c>
      <c r="D5" s="29">
        <v>2397.2694216644568</v>
      </c>
      <c r="E5" s="29">
        <v>736.27766587069868</v>
      </c>
      <c r="F5" s="29">
        <v>274.28046576282594</v>
      </c>
      <c r="G5" s="29">
        <f t="shared" si="6"/>
        <v>1813.6481108119283</v>
      </c>
      <c r="H5" s="29">
        <f>AJ5</f>
        <v>7245.7142947833581</v>
      </c>
      <c r="I5" s="29">
        <f>AF5</f>
        <v>1813.6481108119283</v>
      </c>
      <c r="J5" s="29">
        <f t="shared" si="0"/>
        <v>4434.560820859997</v>
      </c>
      <c r="K5" s="29">
        <f t="shared" si="0"/>
        <v>7245.7142947833581</v>
      </c>
      <c r="M5" s="56">
        <f>K5/I5-1</f>
        <v>2.9951048120021584</v>
      </c>
      <c r="N5" s="56">
        <f>K5/J5-1</f>
        <v>0.63391925096614021</v>
      </c>
      <c r="O5" s="56" t="e">
        <f>(F5/#REF!)^(1/5)-1</f>
        <v>#REF!</v>
      </c>
      <c r="Q5" s="29">
        <v>4302.6364593630424</v>
      </c>
      <c r="R5" s="29">
        <v>3986.5114407328942</v>
      </c>
      <c r="S5" s="29">
        <v>3191.2724757340516</v>
      </c>
      <c r="T5" s="29">
        <v>2397.2694216644568</v>
      </c>
      <c r="U5" s="29">
        <v>1957.0774734731331</v>
      </c>
      <c r="V5" s="29">
        <v>1579.8465816204391</v>
      </c>
      <c r="W5" s="29">
        <v>1048.6211803107192</v>
      </c>
      <c r="X5" s="29">
        <v>736.27766587069868</v>
      </c>
      <c r="Y5" s="29">
        <v>807.98005052557392</v>
      </c>
      <c r="Z5" s="29">
        <v>667.18941049200873</v>
      </c>
      <c r="AA5" s="29">
        <v>338.17426142489626</v>
      </c>
      <c r="AB5" s="29">
        <v>274.28046576282594</v>
      </c>
      <c r="AC5" s="29">
        <v>221.54604845595841</v>
      </c>
      <c r="AD5" s="29">
        <v>125.66809859014734</v>
      </c>
      <c r="AE5" s="29">
        <v>394.48567508252177</v>
      </c>
      <c r="AF5" s="29">
        <v>1813.6481108119283</v>
      </c>
      <c r="AG5" s="29">
        <v>3338.3008404998895</v>
      </c>
      <c r="AH5" s="29">
        <v>3645.9052060634408</v>
      </c>
      <c r="AI5" s="29">
        <v>4434.560820859997</v>
      </c>
      <c r="AJ5" s="29">
        <v>7245.7142947833581</v>
      </c>
      <c r="AL5" s="289"/>
    </row>
    <row r="6" spans="1:38" x14ac:dyDescent="0.35">
      <c r="A6" s="30"/>
      <c r="B6" s="29"/>
      <c r="C6" s="29"/>
      <c r="D6" s="29"/>
      <c r="E6" s="29"/>
      <c r="F6" s="32"/>
      <c r="G6" s="32"/>
      <c r="H6" s="32"/>
      <c r="I6" s="29"/>
      <c r="J6" s="29"/>
      <c r="K6" s="29"/>
      <c r="M6" s="32"/>
      <c r="N6" s="32"/>
      <c r="O6" s="32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</row>
    <row r="7" spans="1:38" x14ac:dyDescent="0.35">
      <c r="A7" s="31" t="s">
        <v>40</v>
      </c>
      <c r="B7" s="29">
        <v>9717</v>
      </c>
      <c r="C7" s="29">
        <v>11076.0517485451</v>
      </c>
      <c r="D7" s="29">
        <v>17143.211673204631</v>
      </c>
      <c r="E7" s="29">
        <v>24535.771634224653</v>
      </c>
      <c r="F7" s="29">
        <v>28126.393426903604</v>
      </c>
      <c r="G7" s="29">
        <f t="shared" si="6"/>
        <v>23395.345772761411</v>
      </c>
      <c r="H7" s="29">
        <f>AJ7</f>
        <v>38088.480556980176</v>
      </c>
      <c r="I7" s="29">
        <f>AF7</f>
        <v>23395.345772761411</v>
      </c>
      <c r="J7" s="29">
        <f t="shared" ref="J7:K9" si="13">AI7</f>
        <v>34549.754102270868</v>
      </c>
      <c r="K7" s="29">
        <f t="shared" si="13"/>
        <v>38088.480556980176</v>
      </c>
      <c r="M7" s="32">
        <f>K7/I7-1</f>
        <v>0.62803665852742374</v>
      </c>
      <c r="N7" s="32">
        <f>K7/J7-1</f>
        <v>0.10242407063837011</v>
      </c>
      <c r="O7" s="32" t="e">
        <f>(F7/#REF!)^(1/5)-1</f>
        <v>#REF!</v>
      </c>
      <c r="Q7" s="29">
        <f t="shared" ref="Q7:Y7" si="14">Q8+Q9</f>
        <v>10258.734978726137</v>
      </c>
      <c r="R7" s="29">
        <f t="shared" si="14"/>
        <v>11388.224607452576</v>
      </c>
      <c r="S7" s="29">
        <f t="shared" si="14"/>
        <v>13209.618174060946</v>
      </c>
      <c r="T7" s="29">
        <f t="shared" si="14"/>
        <v>17143.211673204631</v>
      </c>
      <c r="U7" s="29">
        <f t="shared" si="14"/>
        <v>18418.347067546609</v>
      </c>
      <c r="V7" s="29">
        <f t="shared" si="14"/>
        <v>20140.052404931655</v>
      </c>
      <c r="W7" s="29">
        <f t="shared" si="14"/>
        <v>21654.967319192616</v>
      </c>
      <c r="X7" s="29">
        <f t="shared" si="14"/>
        <v>24535.771634224653</v>
      </c>
      <c r="Y7" s="29">
        <f t="shared" si="14"/>
        <v>26662.886905158779</v>
      </c>
      <c r="Z7" s="29">
        <f t="shared" ref="Z7:AD7" si="15">Z8+Z9</f>
        <v>29005.075651026098</v>
      </c>
      <c r="AA7" s="29">
        <f t="shared" si="15"/>
        <v>30234.414181323129</v>
      </c>
      <c r="AB7" s="29">
        <f t="shared" si="15"/>
        <v>28126.393426903604</v>
      </c>
      <c r="AC7" s="29">
        <f t="shared" si="15"/>
        <v>24140.432938639511</v>
      </c>
      <c r="AD7" s="29">
        <f t="shared" si="15"/>
        <v>22436.731475782646</v>
      </c>
      <c r="AE7" s="29">
        <f t="shared" ref="AE7:AF7" si="16">AE8+AE9</f>
        <v>21708.036982284211</v>
      </c>
      <c r="AF7" s="29">
        <f t="shared" si="16"/>
        <v>23395.345772761411</v>
      </c>
      <c r="AG7" s="29">
        <f t="shared" ref="AG7:AH7" si="17">AG8+AG9</f>
        <v>26626.548745570399</v>
      </c>
      <c r="AH7" s="29">
        <f t="shared" si="17"/>
        <v>30454.536371171504</v>
      </c>
      <c r="AI7" s="29">
        <f t="shared" ref="AI7:AJ7" si="18">AI8+AI9</f>
        <v>34549.754102270868</v>
      </c>
      <c r="AJ7" s="29">
        <f t="shared" si="18"/>
        <v>38088.480556980176</v>
      </c>
    </row>
    <row r="8" spans="1:38" x14ac:dyDescent="0.35">
      <c r="A8" s="30" t="s">
        <v>41</v>
      </c>
      <c r="B8" s="29">
        <v>9717</v>
      </c>
      <c r="C8" s="29">
        <v>11041.626672845099</v>
      </c>
      <c r="D8" s="29">
        <v>14298.404820250782</v>
      </c>
      <c r="E8" s="29">
        <v>16978.905944385002</v>
      </c>
      <c r="F8" s="29">
        <v>16487.748838048905</v>
      </c>
      <c r="G8" s="29">
        <f t="shared" si="6"/>
        <v>12789.163799019989</v>
      </c>
      <c r="H8" s="29">
        <f>AJ8</f>
        <v>23704.364766827624</v>
      </c>
      <c r="I8" s="29">
        <f>AF8</f>
        <v>12789.163799019989</v>
      </c>
      <c r="J8" s="29">
        <f t="shared" si="13"/>
        <v>21373.263375937797</v>
      </c>
      <c r="K8" s="29">
        <f t="shared" si="13"/>
        <v>23704.364766827624</v>
      </c>
      <c r="M8" s="32">
        <f>K8/I8-1</f>
        <v>0.85347260691461702</v>
      </c>
      <c r="N8" s="32">
        <f>K8/J8-1</f>
        <v>0.10906623616093181</v>
      </c>
      <c r="O8" s="32" t="e">
        <f>(F8/#REF!)^(1/5)-1</f>
        <v>#REF!</v>
      </c>
      <c r="Q8" s="29">
        <v>10195.179626476138</v>
      </c>
      <c r="R8" s="29">
        <v>11151.392424403906</v>
      </c>
      <c r="S8" s="29">
        <v>12364.911246394164</v>
      </c>
      <c r="T8" s="29">
        <v>14298.404820250782</v>
      </c>
      <c r="U8" s="29">
        <v>14576.591805400443</v>
      </c>
      <c r="V8" s="29">
        <v>15437.503516627075</v>
      </c>
      <c r="W8" s="29">
        <v>15938.939882591818</v>
      </c>
      <c r="X8" s="29">
        <v>16978.905944385002</v>
      </c>
      <c r="Y8" s="29">
        <v>17699.555309642688</v>
      </c>
      <c r="Z8" s="29">
        <v>18429.006984286545</v>
      </c>
      <c r="AA8" s="29">
        <v>18648.064123122196</v>
      </c>
      <c r="AB8" s="29">
        <v>16487.748838048905</v>
      </c>
      <c r="AC8" s="29">
        <v>14608.857080565605</v>
      </c>
      <c r="AD8" s="29">
        <v>13947.660461843951</v>
      </c>
      <c r="AE8" s="29">
        <v>12471.890819516422</v>
      </c>
      <c r="AF8" s="29">
        <v>12789.163799019989</v>
      </c>
      <c r="AG8" s="29">
        <v>15061.162257505095</v>
      </c>
      <c r="AH8" s="29">
        <v>18606.786862428784</v>
      </c>
      <c r="AI8" s="29">
        <v>21373.263375937797</v>
      </c>
      <c r="AJ8" s="29">
        <v>23704.364766827624</v>
      </c>
    </row>
    <row r="9" spans="1:38" x14ac:dyDescent="0.35">
      <c r="A9" s="30" t="s">
        <v>120</v>
      </c>
      <c r="B9" s="29"/>
      <c r="C9" s="29">
        <v>34</v>
      </c>
      <c r="D9" s="29">
        <v>2844.8068529538491</v>
      </c>
      <c r="E9" s="29">
        <v>7556.8656898396512</v>
      </c>
      <c r="F9" s="29">
        <v>11638.644588854699</v>
      </c>
      <c r="G9" s="29">
        <f t="shared" si="6"/>
        <v>10606.181973741423</v>
      </c>
      <c r="H9" s="29">
        <f>AJ9</f>
        <v>14384.115790152551</v>
      </c>
      <c r="I9" s="29">
        <f>AF9</f>
        <v>10606.181973741423</v>
      </c>
      <c r="J9" s="29">
        <f t="shared" si="13"/>
        <v>13176.49072633307</v>
      </c>
      <c r="K9" s="29">
        <f t="shared" si="13"/>
        <v>14384.115790152551</v>
      </c>
      <c r="M9" s="32">
        <f>K9/I9-1</f>
        <v>0.35620111231020402</v>
      </c>
      <c r="N9" s="32">
        <f>K9/J9-1</f>
        <v>9.1649976378464393E-2</v>
      </c>
      <c r="O9" s="32"/>
      <c r="Q9" s="29">
        <v>63.555352249999999</v>
      </c>
      <c r="R9" s="29">
        <v>236.83218304866978</v>
      </c>
      <c r="S9" s="29">
        <v>844.70692766678258</v>
      </c>
      <c r="T9" s="29">
        <v>2844.8068529538491</v>
      </c>
      <c r="U9" s="29">
        <v>3841.7552621461637</v>
      </c>
      <c r="V9" s="29">
        <v>4702.5488883045809</v>
      </c>
      <c r="W9" s="29">
        <v>5716.027436600798</v>
      </c>
      <c r="X9" s="29">
        <v>7556.8656898396512</v>
      </c>
      <c r="Y9" s="29">
        <v>8963.3315955160906</v>
      </c>
      <c r="Z9" s="29">
        <v>10576.068666739551</v>
      </c>
      <c r="AA9" s="29">
        <v>11586.350058200933</v>
      </c>
      <c r="AB9" s="29">
        <v>11638.644588854699</v>
      </c>
      <c r="AC9" s="29">
        <v>9531.5758580739057</v>
      </c>
      <c r="AD9" s="29">
        <v>8489.0710139386938</v>
      </c>
      <c r="AE9" s="29">
        <v>9236.1461627677891</v>
      </c>
      <c r="AF9" s="29">
        <v>10606.181973741423</v>
      </c>
      <c r="AG9" s="29">
        <v>11565.386488065304</v>
      </c>
      <c r="AH9" s="29">
        <v>11847.749508742721</v>
      </c>
      <c r="AI9" s="29">
        <v>13176.49072633307</v>
      </c>
      <c r="AJ9" s="29">
        <v>14384.115790152551</v>
      </c>
    </row>
    <row r="10" spans="1:38" x14ac:dyDescent="0.35">
      <c r="A10" s="30"/>
      <c r="B10" s="29"/>
      <c r="C10" s="29"/>
      <c r="D10" s="29"/>
      <c r="E10" s="29"/>
      <c r="F10" s="29"/>
      <c r="G10" s="29"/>
      <c r="H10" s="29"/>
      <c r="I10" s="29"/>
      <c r="J10" s="29"/>
      <c r="K10" s="29"/>
      <c r="M10" s="32"/>
      <c r="N10" s="32"/>
      <c r="O10" s="32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</row>
    <row r="11" spans="1:38" x14ac:dyDescent="0.35">
      <c r="A11" s="31" t="s">
        <v>174</v>
      </c>
      <c r="B11" s="32">
        <f t="shared" ref="B11:F11" si="19">B7/B2</f>
        <v>0.25603980664367099</v>
      </c>
      <c r="C11" s="32">
        <f t="shared" si="19"/>
        <v>0.24785276078384491</v>
      </c>
      <c r="D11" s="32">
        <f t="shared" si="19"/>
        <v>0.33476468335219545</v>
      </c>
      <c r="E11" s="32">
        <f t="shared" si="19"/>
        <v>0.37958955540143241</v>
      </c>
      <c r="F11" s="32">
        <f t="shared" si="19"/>
        <v>0.35621120190414002</v>
      </c>
      <c r="G11" s="32">
        <f t="shared" si="6"/>
        <v>0.2986338297378926</v>
      </c>
      <c r="H11" s="32">
        <f>AJ11</f>
        <v>0.35208327066682399</v>
      </c>
      <c r="I11" s="32">
        <f>AF11</f>
        <v>0.2986338297378926</v>
      </c>
      <c r="J11" s="32">
        <f>AI11</f>
        <v>0.35134527896785145</v>
      </c>
      <c r="K11" s="32">
        <f>AJ11</f>
        <v>0.35208327066682399</v>
      </c>
      <c r="M11" s="32">
        <f>K11-I11</f>
        <v>5.3449440928931391E-2</v>
      </c>
      <c r="N11" s="32">
        <f>K11-J11</f>
        <v>7.3799169897253991E-4</v>
      </c>
      <c r="O11" s="32"/>
      <c r="Q11" s="32">
        <f t="shared" ref="Q11:Y11" si="20">Q7/Q2</f>
        <v>0.23768954770836123</v>
      </c>
      <c r="R11" s="32">
        <f t="shared" si="20"/>
        <v>0.25736593515661077</v>
      </c>
      <c r="S11" s="32">
        <f t="shared" si="20"/>
        <v>0.28237630114152756</v>
      </c>
      <c r="T11" s="32">
        <f t="shared" si="20"/>
        <v>0.33476432684061991</v>
      </c>
      <c r="U11" s="32">
        <f t="shared" si="20"/>
        <v>0.3490874304551887</v>
      </c>
      <c r="V11" s="32">
        <f t="shared" si="20"/>
        <v>0.36418254594822042</v>
      </c>
      <c r="W11" s="32">
        <f t="shared" si="20"/>
        <v>0.37374456588265725</v>
      </c>
      <c r="X11" s="32">
        <f t="shared" si="20"/>
        <v>0.37958954668044714</v>
      </c>
      <c r="Y11" s="32">
        <f t="shared" si="20"/>
        <v>0.3910762680841382</v>
      </c>
      <c r="Z11" s="32">
        <f t="shared" ref="Z11:AD11" si="21">Z7/Z2</f>
        <v>0.39697292019314506</v>
      </c>
      <c r="AA11" s="32">
        <f t="shared" si="21"/>
        <v>0.39040278033910625</v>
      </c>
      <c r="AB11" s="32">
        <f t="shared" si="21"/>
        <v>0.35621120190352823</v>
      </c>
      <c r="AC11" s="32">
        <f t="shared" si="21"/>
        <v>0.34679333023098979</v>
      </c>
      <c r="AD11" s="32">
        <f t="shared" si="21"/>
        <v>0.33505908134149298</v>
      </c>
      <c r="AE11" s="32">
        <f t="shared" ref="AE11:AF11" si="22">AE7/AE2</f>
        <v>0.30399072625445367</v>
      </c>
      <c r="AF11" s="32">
        <f t="shared" si="22"/>
        <v>0.2986338297378926</v>
      </c>
      <c r="AG11" s="32">
        <f t="shared" ref="AG11:AH11" si="23">AG7/AG2</f>
        <v>0.31740197514066687</v>
      </c>
      <c r="AH11" s="32">
        <f t="shared" si="23"/>
        <v>0.33792431900326997</v>
      </c>
      <c r="AI11" s="32">
        <f t="shared" ref="AI11:AJ11" si="24">AI7/AI2</f>
        <v>0.35134527896785145</v>
      </c>
      <c r="AJ11" s="32">
        <f t="shared" si="24"/>
        <v>0.35208327066682399</v>
      </c>
    </row>
    <row r="12" spans="1:38" x14ac:dyDescent="0.35">
      <c r="A12" s="41"/>
      <c r="B12" s="41"/>
      <c r="C12" s="41"/>
      <c r="D12" s="41"/>
      <c r="E12" s="41"/>
      <c r="F12" s="102"/>
      <c r="G12" s="102"/>
      <c r="H12" s="102"/>
      <c r="I12" s="41"/>
      <c r="J12" s="41"/>
      <c r="K12" s="41"/>
      <c r="M12" s="102"/>
      <c r="N12" s="102"/>
      <c r="O12" s="102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</row>
    <row r="13" spans="1:38" x14ac:dyDescent="0.35">
      <c r="A13" s="229" t="s">
        <v>59</v>
      </c>
      <c r="B13" s="64">
        <f>B14+B18+B27</f>
        <v>37951.130050348336</v>
      </c>
      <c r="C13" s="64">
        <f>C14+C18+C27</f>
        <v>44688.030561033956</v>
      </c>
      <c r="D13" s="64">
        <f>D14+D18+D27</f>
        <v>51209.737841935959</v>
      </c>
      <c r="E13" s="64">
        <f>E14+E18+E27</f>
        <v>64637.636323467887</v>
      </c>
      <c r="F13" s="64">
        <f>F14+F18+F27</f>
        <v>78959.879073293981</v>
      </c>
      <c r="G13" s="64">
        <f>AF13</f>
        <v>78341.281450573617</v>
      </c>
      <c r="H13" s="64">
        <f t="shared" ref="H13:H29" si="25">AJ13</f>
        <v>108180.32213974805</v>
      </c>
      <c r="I13" s="64">
        <f t="shared" ref="I13:I29" si="26">AF13</f>
        <v>78341.281450573617</v>
      </c>
      <c r="J13" s="64">
        <f t="shared" ref="J13:J29" si="27">AI13</f>
        <v>98335.615802635162</v>
      </c>
      <c r="K13" s="64">
        <f t="shared" ref="K13:K29" si="28">AJ13</f>
        <v>108180.32213974805</v>
      </c>
      <c r="M13" s="75">
        <f t="shared" ref="M13:M19" si="29">K13/I13-1</f>
        <v>0.38088527704260522</v>
      </c>
      <c r="N13" s="75">
        <f t="shared" ref="N13:N19" si="30">K13/J13-1</f>
        <v>0.10011333387967736</v>
      </c>
      <c r="O13" s="75" t="e">
        <f>(F13/#REF!)^(1/5)-1</f>
        <v>#REF!</v>
      </c>
      <c r="Q13" s="64">
        <f t="shared" ref="Q13:AE13" si="31">Q14+Q18+Q27</f>
        <v>43160.227606277978</v>
      </c>
      <c r="R13" s="64">
        <f t="shared" si="31"/>
        <v>44249.152866802979</v>
      </c>
      <c r="S13" s="64">
        <f t="shared" si="31"/>
        <v>46780.195801625101</v>
      </c>
      <c r="T13" s="64">
        <f t="shared" si="31"/>
        <v>51209.787386004922</v>
      </c>
      <c r="U13" s="64">
        <f t="shared" si="31"/>
        <v>52761.415379521117</v>
      </c>
      <c r="V13" s="64">
        <f t="shared" si="31"/>
        <v>55302.857473656208</v>
      </c>
      <c r="W13" s="64">
        <f t="shared" si="31"/>
        <v>57940.858301941051</v>
      </c>
      <c r="X13" s="64">
        <f t="shared" si="31"/>
        <v>64637.636323467887</v>
      </c>
      <c r="Y13" s="64">
        <f t="shared" si="31"/>
        <v>68178.229875272955</v>
      </c>
      <c r="Z13" s="64">
        <f t="shared" si="31"/>
        <v>73065.627324915535</v>
      </c>
      <c r="AA13" s="64">
        <f t="shared" si="31"/>
        <v>77444.156916765118</v>
      </c>
      <c r="AB13" s="64">
        <f t="shared" si="31"/>
        <v>78959.879073293981</v>
      </c>
      <c r="AC13" s="64">
        <f t="shared" si="31"/>
        <v>69610.430247578566</v>
      </c>
      <c r="AD13" s="64">
        <f t="shared" si="31"/>
        <v>66963.508005667449</v>
      </c>
      <c r="AE13" s="64">
        <f t="shared" si="31"/>
        <v>71410.228263737692</v>
      </c>
      <c r="AF13" s="64">
        <f t="shared" ref="AF13:AG13" si="32">AF14+AF18+AF27</f>
        <v>78341.281450573617</v>
      </c>
      <c r="AG13" s="64">
        <f t="shared" si="32"/>
        <v>83889.092116261963</v>
      </c>
      <c r="AH13" s="64">
        <f t="shared" ref="AH13:AI13" si="33">AH14+AH18+AH27</f>
        <v>90122.355186127577</v>
      </c>
      <c r="AI13" s="64">
        <f t="shared" si="33"/>
        <v>98335.615802635162</v>
      </c>
      <c r="AJ13" s="64">
        <f t="shared" ref="AJ13" si="34">AJ14+AJ18+AJ27</f>
        <v>108180.32213974805</v>
      </c>
    </row>
    <row r="14" spans="1:38" x14ac:dyDescent="0.35">
      <c r="A14" s="46" t="s">
        <v>46</v>
      </c>
      <c r="B14" s="47">
        <f t="shared" ref="B14:D14" si="35">SUM(B15:B17)</f>
        <v>18494.734894763056</v>
      </c>
      <c r="C14" s="47">
        <f t="shared" si="35"/>
        <v>20693.686955748948</v>
      </c>
      <c r="D14" s="47">
        <f t="shared" si="35"/>
        <v>23617.374815281932</v>
      </c>
      <c r="E14" s="47">
        <f t="shared" ref="E14" si="36">SUM(E15:E17)</f>
        <v>28511.942059844998</v>
      </c>
      <c r="F14" s="47">
        <f t="shared" ref="F14" si="37">SUM(F15:F17)</f>
        <v>35498.547502714951</v>
      </c>
      <c r="G14" s="47">
        <f t="shared" ref="G14:G34" si="38">AF14</f>
        <v>39732.044531482046</v>
      </c>
      <c r="H14" s="47">
        <f t="shared" si="25"/>
        <v>40075.15026507977</v>
      </c>
      <c r="I14" s="47">
        <f t="shared" si="26"/>
        <v>39732.044531482046</v>
      </c>
      <c r="J14" s="47">
        <f t="shared" si="27"/>
        <v>39627.728528185151</v>
      </c>
      <c r="K14" s="47">
        <f t="shared" si="28"/>
        <v>40075.15026507977</v>
      </c>
      <c r="M14" s="103">
        <f t="shared" si="29"/>
        <v>8.6354915193418424E-3</v>
      </c>
      <c r="N14" s="103">
        <f t="shared" si="30"/>
        <v>1.1290622841942488E-2</v>
      </c>
      <c r="O14" s="103" t="e">
        <f>(F14/#REF!)^(1/5)-1</f>
        <v>#REF!</v>
      </c>
      <c r="Q14" s="47">
        <f t="shared" ref="Q14:Y14" si="39">SUM(Q15:Q17)</f>
        <v>20614.289176683971</v>
      </c>
      <c r="R14" s="47">
        <f t="shared" si="39"/>
        <v>21474.264160043997</v>
      </c>
      <c r="S14" s="47">
        <f t="shared" si="39"/>
        <v>22207.438333999089</v>
      </c>
      <c r="T14" s="47">
        <f t="shared" si="39"/>
        <v>23617.374815281932</v>
      </c>
      <c r="U14" s="47">
        <f t="shared" si="39"/>
        <v>24553.943459577102</v>
      </c>
      <c r="V14" s="47">
        <f t="shared" si="39"/>
        <v>25718.083653878217</v>
      </c>
      <c r="W14" s="47">
        <f t="shared" si="39"/>
        <v>26595.952745663053</v>
      </c>
      <c r="X14" s="47">
        <f t="shared" si="39"/>
        <v>28511.942059844998</v>
      </c>
      <c r="Y14" s="47">
        <f t="shared" si="39"/>
        <v>29594.896472075961</v>
      </c>
      <c r="Z14" s="47">
        <f t="shared" ref="Z14:AC14" si="40">SUM(Z15:Z17)</f>
        <v>31093.967961845894</v>
      </c>
      <c r="AA14" s="47">
        <f t="shared" si="40"/>
        <v>32937.233898862207</v>
      </c>
      <c r="AB14" s="47">
        <f t="shared" si="40"/>
        <v>35498.547502714951</v>
      </c>
      <c r="AC14" s="47">
        <f t="shared" si="40"/>
        <v>35975.030905853433</v>
      </c>
      <c r="AD14" s="47">
        <f t="shared" ref="AD14" si="41">SUM(AD15:AD17)</f>
        <v>37098.392076134063</v>
      </c>
      <c r="AE14" s="47">
        <f t="shared" ref="AE14:AF14" si="42">SUM(AE15:AE17)</f>
        <v>38387.486412373575</v>
      </c>
      <c r="AF14" s="47">
        <f t="shared" si="42"/>
        <v>39732.044531482046</v>
      </c>
      <c r="AG14" s="47">
        <f t="shared" ref="AG14:AH14" si="43">SUM(AG15:AG17)</f>
        <v>40111.141560546988</v>
      </c>
      <c r="AH14" s="47">
        <f t="shared" si="43"/>
        <v>40022.993928420372</v>
      </c>
      <c r="AI14" s="47">
        <f t="shared" ref="AI14:AJ14" si="44">SUM(AI15:AI17)</f>
        <v>39627.728528185151</v>
      </c>
      <c r="AJ14" s="47">
        <f t="shared" si="44"/>
        <v>40075.15026507977</v>
      </c>
    </row>
    <row r="15" spans="1:38" x14ac:dyDescent="0.35">
      <c r="A15" s="44" t="s">
        <v>42</v>
      </c>
      <c r="B15" s="43">
        <v>12443.061576090053</v>
      </c>
      <c r="C15" s="43">
        <v>14439.242226756973</v>
      </c>
      <c r="D15" s="43">
        <v>17727.040455566937</v>
      </c>
      <c r="E15" s="43">
        <v>21800.368169848967</v>
      </c>
      <c r="F15" s="43">
        <v>27438.279021935887</v>
      </c>
      <c r="G15" s="43">
        <f t="shared" si="38"/>
        <v>31588.271140242039</v>
      </c>
      <c r="H15" s="43">
        <f t="shared" si="25"/>
        <v>32124.944262685804</v>
      </c>
      <c r="I15" s="43">
        <f t="shared" si="26"/>
        <v>31588.271140242039</v>
      </c>
      <c r="J15" s="43">
        <f t="shared" si="27"/>
        <v>31893.359608600185</v>
      </c>
      <c r="K15" s="43">
        <f t="shared" si="28"/>
        <v>32124.944262685804</v>
      </c>
      <c r="M15" s="104">
        <f t="shared" si="29"/>
        <v>1.6989632641213781E-2</v>
      </c>
      <c r="N15" s="104">
        <f t="shared" si="30"/>
        <v>7.2612185397731288E-3</v>
      </c>
      <c r="O15" s="104" t="e">
        <f>(F15/#REF!)^(1/5)-1</f>
        <v>#REF!</v>
      </c>
      <c r="Q15" s="43">
        <v>14747.431305812977</v>
      </c>
      <c r="R15" s="43">
        <v>15698.419049518014</v>
      </c>
      <c r="S15" s="43">
        <v>16495.164508054055</v>
      </c>
      <c r="T15" s="43">
        <v>17727.040455566937</v>
      </c>
      <c r="U15" s="43">
        <v>18618.172965633101</v>
      </c>
      <c r="V15" s="43">
        <v>19680.674279458239</v>
      </c>
      <c r="W15" s="43">
        <v>20389.092869287029</v>
      </c>
      <c r="X15" s="43">
        <v>21800.368169848967</v>
      </c>
      <c r="Y15" s="43">
        <v>22837.709245154911</v>
      </c>
      <c r="Z15" s="43">
        <v>24008.727325610838</v>
      </c>
      <c r="AA15" s="43">
        <v>25518.587547827166</v>
      </c>
      <c r="AB15" s="43">
        <v>27438.279021935887</v>
      </c>
      <c r="AC15" s="43">
        <v>28089.150733801507</v>
      </c>
      <c r="AD15" s="43">
        <v>29116.281279446124</v>
      </c>
      <c r="AE15" s="43">
        <v>30317.960202204584</v>
      </c>
      <c r="AF15" s="43">
        <v>31588.271140242039</v>
      </c>
      <c r="AG15" s="43">
        <v>32016.837112217989</v>
      </c>
      <c r="AH15" s="43">
        <v>32034.26439638641</v>
      </c>
      <c r="AI15" s="43">
        <v>31893.359608600185</v>
      </c>
      <c r="AJ15" s="43">
        <v>32124.944262685804</v>
      </c>
    </row>
    <row r="16" spans="1:38" x14ac:dyDescent="0.35">
      <c r="A16" s="44" t="s">
        <v>228</v>
      </c>
      <c r="B16" s="43">
        <v>4882.1478235820041</v>
      </c>
      <c r="C16" s="43">
        <v>5381.1469049429752</v>
      </c>
      <c r="D16" s="43">
        <v>5346.1347263729949</v>
      </c>
      <c r="E16" s="43">
        <v>5904.591262074031</v>
      </c>
      <c r="F16" s="43">
        <v>7249.8488584810602</v>
      </c>
      <c r="G16" s="43">
        <f t="shared" si="38"/>
        <v>7463.7568049130077</v>
      </c>
      <c r="H16" s="43">
        <f t="shared" si="25"/>
        <v>7183.6256898259689</v>
      </c>
      <c r="I16" s="43">
        <f t="shared" si="26"/>
        <v>7463.7568049130077</v>
      </c>
      <c r="J16" s="43">
        <f t="shared" si="27"/>
        <v>6942.3320343819632</v>
      </c>
      <c r="K16" s="43">
        <f t="shared" si="28"/>
        <v>7183.6256898259689</v>
      </c>
      <c r="M16" s="104">
        <f t="shared" si="29"/>
        <v>-3.7532186860997796E-2</v>
      </c>
      <c r="N16" s="104">
        <f t="shared" si="30"/>
        <v>3.4756858970299342E-2</v>
      </c>
      <c r="O16" s="104" t="e">
        <f>(F16/#REF!)^(1/5)-1</f>
        <v>#REF!</v>
      </c>
      <c r="Q16" s="43">
        <v>5378.6973849819951</v>
      </c>
      <c r="R16" s="43">
        <v>5294.6747371379861</v>
      </c>
      <c r="S16" s="43">
        <v>5226.9957485300311</v>
      </c>
      <c r="T16" s="43">
        <v>5346.1347263729949</v>
      </c>
      <c r="U16" s="43">
        <v>5350.7976902930013</v>
      </c>
      <c r="V16" s="43">
        <v>5443.1784732629794</v>
      </c>
      <c r="W16" s="43">
        <v>5545.4661198590229</v>
      </c>
      <c r="X16" s="43">
        <v>5904.591262074031</v>
      </c>
      <c r="Y16" s="43">
        <v>5957.9583325420554</v>
      </c>
      <c r="Z16" s="43">
        <v>6204.3398219190567</v>
      </c>
      <c r="AA16" s="43">
        <v>6654.6280444470403</v>
      </c>
      <c r="AB16" s="43">
        <v>7249.8488584810602</v>
      </c>
      <c r="AC16" s="43">
        <v>7070.8890396089282</v>
      </c>
      <c r="AD16" s="43">
        <v>7194.0707112879345</v>
      </c>
      <c r="AE16" s="43">
        <v>7331.5954671899917</v>
      </c>
      <c r="AF16" s="43">
        <v>7463.7568049130077</v>
      </c>
      <c r="AG16" s="43">
        <v>7349.8679232879986</v>
      </c>
      <c r="AH16" s="43">
        <v>7203.1797426169669</v>
      </c>
      <c r="AI16" s="43">
        <v>6942.3320343819632</v>
      </c>
      <c r="AJ16" s="43">
        <v>7183.6256898259689</v>
      </c>
    </row>
    <row r="17" spans="1:36" s="50" customFormat="1" x14ac:dyDescent="0.35">
      <c r="A17" s="48" t="s">
        <v>58</v>
      </c>
      <c r="B17" s="49">
        <v>1169.525495091</v>
      </c>
      <c r="C17" s="49">
        <v>873.29782404899981</v>
      </c>
      <c r="D17" s="49">
        <v>544.19963334199997</v>
      </c>
      <c r="E17" s="49">
        <v>806.98262792200001</v>
      </c>
      <c r="F17" s="49">
        <v>810.41962229800038</v>
      </c>
      <c r="G17" s="49">
        <f t="shared" si="38"/>
        <v>680.01658632700003</v>
      </c>
      <c r="H17" s="49">
        <f t="shared" si="25"/>
        <v>766.58031256799939</v>
      </c>
      <c r="I17" s="49">
        <f t="shared" si="26"/>
        <v>680.01658632700003</v>
      </c>
      <c r="J17" s="49">
        <f t="shared" si="27"/>
        <v>792.03688520299966</v>
      </c>
      <c r="K17" s="49">
        <f t="shared" si="28"/>
        <v>766.58031256799939</v>
      </c>
      <c r="M17" s="105">
        <f t="shared" si="29"/>
        <v>0.12729649244080843</v>
      </c>
      <c r="N17" s="105">
        <f t="shared" si="30"/>
        <v>-3.214064030424002E-2</v>
      </c>
      <c r="O17" s="56" t="e">
        <f>(F17/#REF!)^(1/5)-1</f>
        <v>#REF!</v>
      </c>
      <c r="Q17" s="49">
        <v>488.16048588899997</v>
      </c>
      <c r="R17" s="49">
        <v>481.17037338799992</v>
      </c>
      <c r="S17" s="49">
        <v>485.27807741499998</v>
      </c>
      <c r="T17" s="49">
        <v>544.19963334199997</v>
      </c>
      <c r="U17" s="49">
        <v>584.97280365100016</v>
      </c>
      <c r="V17" s="49">
        <v>594.23090115699983</v>
      </c>
      <c r="W17" s="49">
        <v>661.39375651700016</v>
      </c>
      <c r="X17" s="49">
        <v>806.98262792200001</v>
      </c>
      <c r="Y17" s="49">
        <v>799.22889437899903</v>
      </c>
      <c r="Z17" s="49">
        <v>880.90081431599936</v>
      </c>
      <c r="AA17" s="49">
        <v>764.01830658800043</v>
      </c>
      <c r="AB17" s="49">
        <v>810.41962229800038</v>
      </c>
      <c r="AC17" s="49">
        <v>814.99113244300065</v>
      </c>
      <c r="AD17" s="49">
        <v>788.04008540000052</v>
      </c>
      <c r="AE17" s="49">
        <v>737.93074297899966</v>
      </c>
      <c r="AF17" s="49">
        <v>680.01658632700003</v>
      </c>
      <c r="AG17" s="49">
        <v>744.43652504099987</v>
      </c>
      <c r="AH17" s="49">
        <v>785.54978941699994</v>
      </c>
      <c r="AI17" s="49">
        <v>792.03688520299966</v>
      </c>
      <c r="AJ17" s="49">
        <v>766.58031256799939</v>
      </c>
    </row>
    <row r="18" spans="1:36" x14ac:dyDescent="0.35">
      <c r="A18" s="38" t="s">
        <v>48</v>
      </c>
      <c r="B18" s="45">
        <f t="shared" ref="B18:D18" si="45">B19+B20+B24+B25+B26</f>
        <v>16056.559902041279</v>
      </c>
      <c r="C18" s="45">
        <v>19198.771051633008</v>
      </c>
      <c r="D18" s="45">
        <f t="shared" si="45"/>
        <v>21108.522262950028</v>
      </c>
      <c r="E18" s="45">
        <v>25573.456671962766</v>
      </c>
      <c r="F18" s="45">
        <v>29250.047198729648</v>
      </c>
      <c r="G18" s="45">
        <f t="shared" si="38"/>
        <v>27508.402262916563</v>
      </c>
      <c r="H18" s="45">
        <f t="shared" si="25"/>
        <v>57604.240717324297</v>
      </c>
      <c r="I18" s="45">
        <f t="shared" si="26"/>
        <v>27508.402262916563</v>
      </c>
      <c r="J18" s="45">
        <f t="shared" si="27"/>
        <v>49026.560685871016</v>
      </c>
      <c r="K18" s="45">
        <f t="shared" si="28"/>
        <v>57604.240717324297</v>
      </c>
      <c r="M18" s="72">
        <f t="shared" si="29"/>
        <v>1.0940598500327745</v>
      </c>
      <c r="N18" s="72">
        <f t="shared" si="30"/>
        <v>0.17495985668693437</v>
      </c>
      <c r="O18" s="72" t="e">
        <f>(F18/#REF!)^(1/5)-1</f>
        <v>#REF!</v>
      </c>
      <c r="Q18" s="45">
        <v>18103.095241558007</v>
      </c>
      <c r="R18" s="45">
        <v>18165.009989058985</v>
      </c>
      <c r="S18" s="45">
        <v>19322.606398274009</v>
      </c>
      <c r="T18" s="45">
        <v>21108.571807018991</v>
      </c>
      <c r="U18" s="45">
        <v>21522.631393194017</v>
      </c>
      <c r="V18" s="45">
        <v>22317.082694512988</v>
      </c>
      <c r="W18" s="45">
        <v>22870.141083711998</v>
      </c>
      <c r="X18" s="45">
        <v>25573.456671962766</v>
      </c>
      <c r="Y18" s="45">
        <v>27511.021084218999</v>
      </c>
      <c r="Z18" s="45">
        <v>29775.451378366819</v>
      </c>
      <c r="AA18" s="45">
        <v>31430.282015559795</v>
      </c>
      <c r="AB18" s="45">
        <v>29250.047198729648</v>
      </c>
      <c r="AC18" s="45">
        <v>20497.882566853456</v>
      </c>
      <c r="AD18" s="45">
        <v>17381.956359677788</v>
      </c>
      <c r="AE18" s="45">
        <f t="shared" ref="AE18:AF18" si="46">AE19+AE20+AE24+AE25+AE26</f>
        <v>21467.179141916109</v>
      </c>
      <c r="AF18" s="45">
        <f t="shared" si="46"/>
        <v>27508.402262916563</v>
      </c>
      <c r="AG18" s="45">
        <f t="shared" ref="AG18:AH18" si="47">AG19+AG20+AG24+AG25+AG26</f>
        <v>33604.723104814984</v>
      </c>
      <c r="AH18" s="45">
        <f t="shared" si="47"/>
        <v>40449.799532104218</v>
      </c>
      <c r="AI18" s="278">
        <f t="shared" ref="AI18:AJ18" si="48">AI19+AI20+AI24+AI25+AI26</f>
        <v>49026.560685871016</v>
      </c>
      <c r="AJ18" s="45">
        <f t="shared" si="48"/>
        <v>57604.240717324297</v>
      </c>
    </row>
    <row r="19" spans="1:36" x14ac:dyDescent="0.35">
      <c r="A19" s="44" t="s">
        <v>43</v>
      </c>
      <c r="B19" s="43">
        <v>9125.0870094932907</v>
      </c>
      <c r="C19" s="43">
        <v>13149.132265969007</v>
      </c>
      <c r="D19" s="43">
        <v>16228.015049051994</v>
      </c>
      <c r="E19" s="43">
        <v>20733.264805893999</v>
      </c>
      <c r="F19" s="43">
        <v>23354.098834355002</v>
      </c>
      <c r="G19" s="43">
        <f t="shared" si="38"/>
        <v>21021.887107404997</v>
      </c>
      <c r="H19" s="43">
        <f t="shared" si="25"/>
        <v>52581.067489471607</v>
      </c>
      <c r="I19" s="43">
        <f t="shared" si="26"/>
        <v>21021.887107404997</v>
      </c>
      <c r="J19" s="43">
        <f t="shared" si="27"/>
        <v>43432.184239549119</v>
      </c>
      <c r="K19" s="43">
        <f t="shared" si="28"/>
        <v>52581.067489471607</v>
      </c>
      <c r="M19" s="104">
        <f t="shared" si="29"/>
        <v>1.5012534422254524</v>
      </c>
      <c r="N19" s="104">
        <f t="shared" si="30"/>
        <v>0.21064755112158418</v>
      </c>
      <c r="O19" s="104" t="e">
        <f>(F19/#REF!)^(1/5)-1</f>
        <v>#REF!</v>
      </c>
      <c r="Q19" s="43">
        <v>13261.636645575007</v>
      </c>
      <c r="R19" s="43">
        <v>13600.186261813984</v>
      </c>
      <c r="S19" s="43">
        <v>14605.74943102101</v>
      </c>
      <c r="T19" s="43">
        <v>16228.015049051994</v>
      </c>
      <c r="U19" s="43">
        <v>17130.156046263015</v>
      </c>
      <c r="V19" s="43">
        <v>17831.639682631991</v>
      </c>
      <c r="W19" s="43">
        <v>18283.992357187999</v>
      </c>
      <c r="X19" s="43">
        <v>20733.264805893999</v>
      </c>
      <c r="Y19" s="43">
        <v>22141.886918472999</v>
      </c>
      <c r="Z19" s="43">
        <v>23690.113050563003</v>
      </c>
      <c r="AA19" s="43">
        <v>24692.499975466002</v>
      </c>
      <c r="AB19" s="43">
        <v>23354.098834355002</v>
      </c>
      <c r="AC19" s="43">
        <v>14726.786102061002</v>
      </c>
      <c r="AD19" s="43">
        <v>10796.791521274999</v>
      </c>
      <c r="AE19" s="43">
        <v>15044.352154164006</v>
      </c>
      <c r="AF19" s="43">
        <v>21021.887107404997</v>
      </c>
      <c r="AG19" s="43">
        <v>27273.751106619005</v>
      </c>
      <c r="AH19" s="43">
        <v>34576.53</v>
      </c>
      <c r="AI19" s="43">
        <v>43432.184239549119</v>
      </c>
      <c r="AJ19" s="43">
        <v>52581.067489471607</v>
      </c>
    </row>
    <row r="20" spans="1:36" x14ac:dyDescent="0.35">
      <c r="A20" s="86" t="s">
        <v>229</v>
      </c>
      <c r="B20" s="84">
        <f t="shared" ref="B20" si="49">B21+B22+B23</f>
        <v>2415.5039804069829</v>
      </c>
      <c r="C20" s="84">
        <f t="shared" ref="C20" si="50">C21+C22+C23</f>
        <v>1661.763788171</v>
      </c>
      <c r="D20" s="84">
        <f t="shared" ref="D20" si="51">D21+D22+D23</f>
        <v>1015.8429129619997</v>
      </c>
      <c r="E20" s="84">
        <f t="shared" ref="E20:F20" si="52">E21+E22+E23</f>
        <v>1524.2733070739985</v>
      </c>
      <c r="F20" s="84">
        <f t="shared" si="52"/>
        <v>3653.2796499969518</v>
      </c>
      <c r="G20" s="84">
        <f t="shared" si="38"/>
        <v>5479.3372742735937</v>
      </c>
      <c r="H20" s="84">
        <f t="shared" si="25"/>
        <v>4409.638675149753</v>
      </c>
      <c r="I20" s="84">
        <f t="shared" si="26"/>
        <v>5479.3372742735937</v>
      </c>
      <c r="J20" s="84">
        <f t="shared" si="27"/>
        <v>4825.5468541382588</v>
      </c>
      <c r="K20" s="84">
        <f t="shared" si="28"/>
        <v>4409.638675149753</v>
      </c>
      <c r="M20" s="90"/>
      <c r="N20" s="90"/>
      <c r="O20" s="90"/>
      <c r="Q20" s="43">
        <f>Q21+Q22+Q23</f>
        <v>1349.51</v>
      </c>
      <c r="R20" s="43">
        <f t="shared" ref="R20:AE20" si="53">R21+R22+R23</f>
        <v>1192.1999999999998</v>
      </c>
      <c r="S20" s="43">
        <f t="shared" si="53"/>
        <v>1059.3899999999999</v>
      </c>
      <c r="T20" s="84">
        <f t="shared" si="53"/>
        <v>1015.8924570309625</v>
      </c>
      <c r="U20" s="84">
        <f t="shared" si="53"/>
        <v>1003.9555961289889</v>
      </c>
      <c r="V20" s="84">
        <f t="shared" si="53"/>
        <v>1130.6360157729923</v>
      </c>
      <c r="W20" s="84">
        <f t="shared" si="53"/>
        <v>1293.6373530299968</v>
      </c>
      <c r="X20" s="84">
        <f t="shared" si="53"/>
        <v>1524.328950071764</v>
      </c>
      <c r="Y20" s="84">
        <f t="shared" si="53"/>
        <v>1725.3945559269691</v>
      </c>
      <c r="Z20" s="84">
        <f t="shared" si="53"/>
        <v>2289.8122176290985</v>
      </c>
      <c r="AA20" s="84">
        <f t="shared" si="53"/>
        <v>2987.7179256800064</v>
      </c>
      <c r="AB20" s="84">
        <f t="shared" si="53"/>
        <v>3653.3036497088615</v>
      </c>
      <c r="AC20" s="84">
        <f t="shared" si="53"/>
        <v>4173.6131666584261</v>
      </c>
      <c r="AD20" s="84">
        <f t="shared" si="53"/>
        <v>5088.0876715849936</v>
      </c>
      <c r="AE20" s="84">
        <f t="shared" si="53"/>
        <v>5354.717918227605</v>
      </c>
      <c r="AF20" s="84">
        <f t="shared" ref="AF20:AG20" si="54">AF21+AF22+AF23</f>
        <v>5479.3372742735937</v>
      </c>
      <c r="AG20" s="84">
        <f t="shared" si="54"/>
        <v>5331.6170799749179</v>
      </c>
      <c r="AH20" s="84">
        <f t="shared" ref="AH20:AI20" si="55">AH21+AH22+AH23</f>
        <v>4983.1610059545974</v>
      </c>
      <c r="AI20" s="84">
        <f t="shared" si="55"/>
        <v>4825.5468541382588</v>
      </c>
      <c r="AJ20" s="84">
        <f t="shared" ref="AJ20" si="56">AJ21+AJ22+AJ23</f>
        <v>4409.638675149753</v>
      </c>
    </row>
    <row r="21" spans="1:36" x14ac:dyDescent="0.35">
      <c r="A21" s="86" t="s">
        <v>230</v>
      </c>
      <c r="B21" s="84">
        <v>252.64884533199989</v>
      </c>
      <c r="C21" s="84">
        <v>157.76066249299996</v>
      </c>
      <c r="D21" s="84">
        <v>55.591107403999999</v>
      </c>
      <c r="E21" s="84">
        <v>34.680195938999987</v>
      </c>
      <c r="F21" s="84">
        <v>274.71223301496173</v>
      </c>
      <c r="G21" s="84">
        <f t="shared" si="38"/>
        <v>266.48408738759656</v>
      </c>
      <c r="H21" s="84">
        <f t="shared" si="25"/>
        <v>984.41426104975312</v>
      </c>
      <c r="I21" s="84">
        <f t="shared" si="26"/>
        <v>266.48408738759656</v>
      </c>
      <c r="J21" s="84">
        <f t="shared" si="27"/>
        <v>839.29431912926327</v>
      </c>
      <c r="K21" s="84">
        <f t="shared" si="28"/>
        <v>984.41426104975312</v>
      </c>
      <c r="M21" s="90"/>
      <c r="N21" s="90"/>
      <c r="O21" s="90"/>
      <c r="Q21" s="43">
        <v>83.91</v>
      </c>
      <c r="R21" s="43">
        <v>72.989999999999995</v>
      </c>
      <c r="S21" s="43">
        <v>54.6</v>
      </c>
      <c r="T21" s="84">
        <v>55.640651472962873</v>
      </c>
      <c r="U21" s="84">
        <v>47.153791054989142</v>
      </c>
      <c r="V21" s="84">
        <v>50.033271064992618</v>
      </c>
      <c r="W21" s="84">
        <v>42.692945384990708</v>
      </c>
      <c r="X21" s="84">
        <v>34.735838936765504</v>
      </c>
      <c r="Y21" s="84">
        <v>95.298000999965211</v>
      </c>
      <c r="Z21" s="84">
        <v>187.81818557410224</v>
      </c>
      <c r="AA21" s="84">
        <v>310.88728880300903</v>
      </c>
      <c r="AB21" s="84">
        <v>274.73623272687178</v>
      </c>
      <c r="AC21" s="84">
        <v>259.5771668604259</v>
      </c>
      <c r="AD21" s="84">
        <v>177.44263803398053</v>
      </c>
      <c r="AE21" s="84">
        <v>176.2320024286123</v>
      </c>
      <c r="AF21" s="84">
        <v>266.48408738759656</v>
      </c>
      <c r="AG21" s="84">
        <v>370.49256865092991</v>
      </c>
      <c r="AH21" s="84">
        <v>508.07362309259702</v>
      </c>
      <c r="AI21" s="84">
        <v>839.29431912926327</v>
      </c>
      <c r="AJ21" s="84">
        <v>984.41426104975312</v>
      </c>
    </row>
    <row r="22" spans="1:36" x14ac:dyDescent="0.35">
      <c r="A22" s="86" t="s">
        <v>232</v>
      </c>
      <c r="B22" s="84">
        <v>2162.8551350749831</v>
      </c>
      <c r="C22" s="84">
        <v>1504.0031256780001</v>
      </c>
      <c r="D22" s="84">
        <v>959.5996465989997</v>
      </c>
      <c r="E22" s="84">
        <v>1481.8118332709985</v>
      </c>
      <c r="F22" s="84">
        <v>2968.87783313099</v>
      </c>
      <c r="G22" s="84">
        <f t="shared" si="38"/>
        <v>4444.3066519199974</v>
      </c>
      <c r="H22" s="84">
        <f t="shared" si="25"/>
        <v>3035.0582178</v>
      </c>
      <c r="I22" s="84">
        <f t="shared" si="26"/>
        <v>4444.3066519199974</v>
      </c>
      <c r="J22" s="84">
        <f t="shared" si="27"/>
        <v>3560.893722621995</v>
      </c>
      <c r="K22" s="84">
        <f t="shared" si="28"/>
        <v>3035.0582178</v>
      </c>
      <c r="M22" s="90"/>
      <c r="N22" s="90"/>
      <c r="O22" s="90"/>
      <c r="Q22" s="43">
        <v>1265.51</v>
      </c>
      <c r="R22" s="43">
        <v>1118.8699999999999</v>
      </c>
      <c r="S22" s="43">
        <v>1004.24</v>
      </c>
      <c r="T22" s="84">
        <v>959.5996465989997</v>
      </c>
      <c r="U22" s="84">
        <v>955.8541068349997</v>
      </c>
      <c r="V22" s="84">
        <v>1078.5883130119996</v>
      </c>
      <c r="W22" s="84">
        <v>1248.094803285006</v>
      </c>
      <c r="X22" s="84">
        <v>1481.8118332709985</v>
      </c>
      <c r="Y22" s="84">
        <v>1619.8256663650038</v>
      </c>
      <c r="Z22" s="84">
        <v>1904.7806171519965</v>
      </c>
      <c r="AA22" s="84">
        <v>2321.0711909429974</v>
      </c>
      <c r="AB22" s="84">
        <v>2968.87783313099</v>
      </c>
      <c r="AC22" s="84">
        <v>3583.23605443</v>
      </c>
      <c r="AD22" s="84">
        <v>4305.9379598830137</v>
      </c>
      <c r="AE22" s="84">
        <v>4476.6298699759927</v>
      </c>
      <c r="AF22" s="84">
        <v>4444.3066519199974</v>
      </c>
      <c r="AG22" s="84">
        <v>4177.9408244309889</v>
      </c>
      <c r="AH22" s="84">
        <v>3933.6661606330008</v>
      </c>
      <c r="AI22" s="84">
        <v>3560.893722621995</v>
      </c>
      <c r="AJ22" s="84">
        <v>3035.0582178</v>
      </c>
    </row>
    <row r="23" spans="1:36" x14ac:dyDescent="0.35">
      <c r="A23" s="86" t="s">
        <v>233</v>
      </c>
      <c r="B23" s="84">
        <v>0</v>
      </c>
      <c r="C23" s="84">
        <v>0</v>
      </c>
      <c r="D23" s="84">
        <v>0.65215895900000009</v>
      </c>
      <c r="E23" s="84">
        <v>7.781277863999998</v>
      </c>
      <c r="F23" s="84">
        <v>409.6895838509999</v>
      </c>
      <c r="G23" s="84">
        <f t="shared" si="38"/>
        <v>768.54653496599997</v>
      </c>
      <c r="H23" s="84">
        <f t="shared" si="25"/>
        <v>390.16619629999997</v>
      </c>
      <c r="I23" s="84">
        <f t="shared" si="26"/>
        <v>768.54653496599997</v>
      </c>
      <c r="J23" s="84">
        <f t="shared" si="27"/>
        <v>425.35881238700006</v>
      </c>
      <c r="K23" s="84">
        <f t="shared" si="28"/>
        <v>390.16619629999997</v>
      </c>
      <c r="M23" s="90"/>
      <c r="N23" s="90"/>
      <c r="O23" s="90"/>
      <c r="Q23" s="43">
        <v>0.09</v>
      </c>
      <c r="R23" s="43">
        <v>0.34</v>
      </c>
      <c r="S23" s="43">
        <v>0.55000000000000004</v>
      </c>
      <c r="T23" s="84">
        <v>0.65215895900000009</v>
      </c>
      <c r="U23" s="84">
        <v>0.94769823899999994</v>
      </c>
      <c r="V23" s="84">
        <v>2.0144316959999999</v>
      </c>
      <c r="W23" s="84">
        <v>2.8496043600000003</v>
      </c>
      <c r="X23" s="84">
        <v>7.781277863999998</v>
      </c>
      <c r="Y23" s="84">
        <v>10.270888562</v>
      </c>
      <c r="Z23" s="84">
        <v>197.21341490300003</v>
      </c>
      <c r="AA23" s="84">
        <v>355.75944593399987</v>
      </c>
      <c r="AB23" s="84">
        <v>409.6895838509999</v>
      </c>
      <c r="AC23" s="84">
        <v>330.79994536800018</v>
      </c>
      <c r="AD23" s="84">
        <v>604.70707366800002</v>
      </c>
      <c r="AE23" s="84">
        <v>701.85604582300004</v>
      </c>
      <c r="AF23" s="84">
        <v>768.54653496599997</v>
      </c>
      <c r="AG23" s="84">
        <v>783.18368689299984</v>
      </c>
      <c r="AH23" s="84">
        <v>541.42122222900002</v>
      </c>
      <c r="AI23" s="84">
        <v>425.35881238700006</v>
      </c>
      <c r="AJ23" s="84">
        <v>390.16619629999997</v>
      </c>
    </row>
    <row r="24" spans="1:36" x14ac:dyDescent="0.35">
      <c r="A24" s="86" t="s">
        <v>231</v>
      </c>
      <c r="B24" s="84">
        <v>507.66291329600597</v>
      </c>
      <c r="C24" s="84">
        <v>364.34704220600065</v>
      </c>
      <c r="D24" s="84">
        <v>867.83741609203594</v>
      </c>
      <c r="E24" s="84">
        <v>987.2187042240007</v>
      </c>
      <c r="F24" s="84">
        <v>887.61230061999913</v>
      </c>
      <c r="G24" s="84">
        <f t="shared" si="38"/>
        <v>238.82166266400009</v>
      </c>
      <c r="H24" s="84">
        <f t="shared" si="25"/>
        <v>47.362794593000004</v>
      </c>
      <c r="I24" s="84">
        <f t="shared" si="26"/>
        <v>238.82166266400009</v>
      </c>
      <c r="J24" s="84">
        <f t="shared" si="27"/>
        <v>78.753400999999954</v>
      </c>
      <c r="K24" s="84">
        <f t="shared" si="28"/>
        <v>47.362794593000004</v>
      </c>
      <c r="M24" s="90"/>
      <c r="N24" s="90"/>
      <c r="O24" s="90"/>
      <c r="Q24" s="43">
        <v>329.6</v>
      </c>
      <c r="R24" s="43">
        <v>455.72</v>
      </c>
      <c r="S24" s="43">
        <v>655.56</v>
      </c>
      <c r="T24" s="84">
        <v>867.83741609203594</v>
      </c>
      <c r="U24" s="84">
        <v>879.85717264501397</v>
      </c>
      <c r="V24" s="84">
        <v>868.15807663300507</v>
      </c>
      <c r="W24" s="84">
        <v>702.74614461300359</v>
      </c>
      <c r="X24" s="84">
        <v>987.2187042240007</v>
      </c>
      <c r="Y24" s="84">
        <v>1234.3370345470271</v>
      </c>
      <c r="Z24" s="84">
        <v>1351.033669544033</v>
      </c>
      <c r="AA24" s="84">
        <v>1137.8845983739971</v>
      </c>
      <c r="AB24" s="84">
        <v>887.61230061999913</v>
      </c>
      <c r="AC24" s="84">
        <v>654.94652296199263</v>
      </c>
      <c r="AD24" s="84">
        <v>466.72179692099866</v>
      </c>
      <c r="AE24" s="84">
        <v>332.09053543300234</v>
      </c>
      <c r="AF24" s="84">
        <v>238.82166266400009</v>
      </c>
      <c r="AG24" s="84">
        <v>171.99825998099769</v>
      </c>
      <c r="AH24" s="84">
        <v>120.65237971099842</v>
      </c>
      <c r="AI24" s="84">
        <v>78.753400999999954</v>
      </c>
      <c r="AJ24" s="84">
        <v>47.362794593000004</v>
      </c>
    </row>
    <row r="25" spans="1:36" s="50" customFormat="1" x14ac:dyDescent="0.35">
      <c r="A25" s="87" t="s">
        <v>44</v>
      </c>
      <c r="B25" s="85">
        <v>3557.4505972920006</v>
      </c>
      <c r="C25" s="85">
        <v>3361.6110437090006</v>
      </c>
      <c r="D25" s="85">
        <v>2354.9750162659998</v>
      </c>
      <c r="E25" s="85">
        <v>1887.0738059169998</v>
      </c>
      <c r="F25" s="85">
        <v>1046.8708289257843</v>
      </c>
      <c r="G25" s="85">
        <f t="shared" si="38"/>
        <v>159.47367699897231</v>
      </c>
      <c r="H25" s="85">
        <f t="shared" si="25"/>
        <v>163.01139936893699</v>
      </c>
      <c r="I25" s="85">
        <f t="shared" si="26"/>
        <v>159.47367699897231</v>
      </c>
      <c r="J25" s="85">
        <f t="shared" si="27"/>
        <v>155.39876349163978</v>
      </c>
      <c r="K25" s="85">
        <f t="shared" si="28"/>
        <v>163.01139936893699</v>
      </c>
      <c r="M25" s="56">
        <f>K25/I25-1</f>
        <v>2.2183738636611938E-2</v>
      </c>
      <c r="N25" s="56">
        <f>K25/J25-1</f>
        <v>4.8987750650324458E-2</v>
      </c>
      <c r="O25" s="56" t="e">
        <f>(F25/#REF!)^(1/5)-1</f>
        <v>#REF!</v>
      </c>
      <c r="Q25" s="85">
        <v>2320.2587645540002</v>
      </c>
      <c r="R25" s="85">
        <v>2240.3921652499998</v>
      </c>
      <c r="S25" s="85">
        <v>2298.080424021</v>
      </c>
      <c r="T25" s="85">
        <v>2354.9750162659998</v>
      </c>
      <c r="U25" s="85">
        <v>1902.1590785979997</v>
      </c>
      <c r="V25" s="85">
        <v>1998.791651407</v>
      </c>
      <c r="W25" s="85">
        <v>2043.7652288810002</v>
      </c>
      <c r="X25" s="85">
        <v>1887.0738059169998</v>
      </c>
      <c r="Y25" s="85">
        <v>1932.896137916</v>
      </c>
      <c r="Z25" s="85">
        <v>1943.554617151678</v>
      </c>
      <c r="AA25" s="85">
        <v>2125.3797186177944</v>
      </c>
      <c r="AB25" s="85">
        <v>1046.8708289257843</v>
      </c>
      <c r="AC25" s="85">
        <v>648.7829122830326</v>
      </c>
      <c r="AD25" s="85">
        <v>651.49231244779617</v>
      </c>
      <c r="AE25" s="85">
        <v>145.15056503149734</v>
      </c>
      <c r="AF25" s="85">
        <v>159.47367699897231</v>
      </c>
      <c r="AG25" s="85">
        <v>141.00311476607007</v>
      </c>
      <c r="AH25" s="85">
        <v>156.83848248062199</v>
      </c>
      <c r="AI25" s="85">
        <v>155.39876349163978</v>
      </c>
      <c r="AJ25" s="85">
        <v>163.01139936893699</v>
      </c>
    </row>
    <row r="26" spans="1:36" x14ac:dyDescent="0.35">
      <c r="A26" s="87" t="s">
        <v>45</v>
      </c>
      <c r="B26" s="85">
        <v>450.85540155299992</v>
      </c>
      <c r="C26" s="85">
        <v>662.95289223600025</v>
      </c>
      <c r="D26" s="85">
        <v>641.85186857800034</v>
      </c>
      <c r="E26" s="85">
        <v>441.57040585600026</v>
      </c>
      <c r="F26" s="85">
        <v>308.16158511999998</v>
      </c>
      <c r="G26" s="85">
        <f t="shared" si="38"/>
        <v>608.88254157499989</v>
      </c>
      <c r="H26" s="85">
        <f t="shared" si="25"/>
        <v>403.16035874099992</v>
      </c>
      <c r="I26" s="85">
        <f t="shared" si="26"/>
        <v>608.88254157499989</v>
      </c>
      <c r="J26" s="85">
        <f t="shared" si="27"/>
        <v>534.67742769200004</v>
      </c>
      <c r="K26" s="85">
        <f t="shared" si="28"/>
        <v>403.16035874099992</v>
      </c>
      <c r="M26" s="56">
        <f>K26/I26-1</f>
        <v>-0.33786842089749736</v>
      </c>
      <c r="N26" s="56">
        <f>K26/J26-1</f>
        <v>-0.24597460476068622</v>
      </c>
      <c r="O26" s="56" t="e">
        <f>(F26/#REF!)^(1/5)-1</f>
        <v>#REF!</v>
      </c>
      <c r="Q26" s="85">
        <v>842.08408610700008</v>
      </c>
      <c r="R26" s="85">
        <v>676.51992024400033</v>
      </c>
      <c r="S26" s="85">
        <v>703.83028965300025</v>
      </c>
      <c r="T26" s="85">
        <v>641.85186857800034</v>
      </c>
      <c r="U26" s="85">
        <v>606.5034995590006</v>
      </c>
      <c r="V26" s="85">
        <v>487.85726806800062</v>
      </c>
      <c r="W26" s="85">
        <v>546</v>
      </c>
      <c r="X26" s="85">
        <v>441.57040585600026</v>
      </c>
      <c r="Y26" s="85">
        <v>476.50643735600102</v>
      </c>
      <c r="Z26" s="85">
        <v>500.93782347900026</v>
      </c>
      <c r="AA26" s="85">
        <v>486.79979742199964</v>
      </c>
      <c r="AB26" s="85">
        <v>308.16158511999998</v>
      </c>
      <c r="AC26" s="85">
        <v>293.75386288900006</v>
      </c>
      <c r="AD26" s="85">
        <v>378.86305744899988</v>
      </c>
      <c r="AE26" s="85">
        <v>590.86796905999995</v>
      </c>
      <c r="AF26" s="85">
        <v>608.88254157499989</v>
      </c>
      <c r="AG26" s="85">
        <v>686.35354347400005</v>
      </c>
      <c r="AH26" s="85">
        <v>612.61766395800009</v>
      </c>
      <c r="AI26" s="85">
        <v>534.67742769200004</v>
      </c>
      <c r="AJ26" s="85">
        <v>403.16035874099992</v>
      </c>
    </row>
    <row r="27" spans="1:36" x14ac:dyDescent="0.35">
      <c r="A27" s="38" t="s">
        <v>47</v>
      </c>
      <c r="B27" s="45">
        <f t="shared" ref="B27:E27" si="57">SUM(B28:B29)</f>
        <v>3399.8352535439999</v>
      </c>
      <c r="C27" s="45">
        <f t="shared" si="57"/>
        <v>4795.5725536520004</v>
      </c>
      <c r="D27" s="45">
        <f t="shared" si="57"/>
        <v>6483.840763704</v>
      </c>
      <c r="E27" s="45">
        <f t="shared" si="57"/>
        <v>10552.237591660123</v>
      </c>
      <c r="F27" s="45">
        <f t="shared" ref="F27" si="58">SUM(F28:F29)</f>
        <v>14211.284371849386</v>
      </c>
      <c r="G27" s="45">
        <f t="shared" si="38"/>
        <v>11100.834656175002</v>
      </c>
      <c r="H27" s="45">
        <f t="shared" si="25"/>
        <v>10500.931157343999</v>
      </c>
      <c r="I27" s="45">
        <f t="shared" si="26"/>
        <v>11100.834656175002</v>
      </c>
      <c r="J27" s="45">
        <f t="shared" si="27"/>
        <v>9681.3265885790024</v>
      </c>
      <c r="K27" s="45">
        <f t="shared" si="28"/>
        <v>10500.931157343999</v>
      </c>
      <c r="L27" s="78"/>
      <c r="M27" s="72">
        <f>K27/I27-1</f>
        <v>-5.4041296660273908E-2</v>
      </c>
      <c r="N27" s="72">
        <f>K27/J27-1</f>
        <v>8.4658291533298735E-2</v>
      </c>
      <c r="O27" s="72" t="e">
        <f>(F27/#REF!)^(1/5)-1</f>
        <v>#REF!</v>
      </c>
      <c r="Q27" s="45">
        <f t="shared" ref="Q27:Y27" si="59">SUM(Q28:Q29)</f>
        <v>4442.8431880360004</v>
      </c>
      <c r="R27" s="45">
        <f t="shared" si="59"/>
        <v>4609.8787177000004</v>
      </c>
      <c r="S27" s="45">
        <f t="shared" si="59"/>
        <v>5250.1510693520004</v>
      </c>
      <c r="T27" s="45">
        <f t="shared" si="59"/>
        <v>6483.840763704</v>
      </c>
      <c r="U27" s="45">
        <f t="shared" si="59"/>
        <v>6684.8405267500002</v>
      </c>
      <c r="V27" s="45">
        <f t="shared" si="59"/>
        <v>7267.6911252649998</v>
      </c>
      <c r="W27" s="45">
        <f t="shared" si="59"/>
        <v>8474.7644725659993</v>
      </c>
      <c r="X27" s="45">
        <f t="shared" si="59"/>
        <v>10552.237591660123</v>
      </c>
      <c r="Y27" s="45">
        <f t="shared" si="59"/>
        <v>11072.312318978</v>
      </c>
      <c r="Z27" s="45">
        <f t="shared" ref="Z27" si="60">SUM(Z28:Z29)</f>
        <v>12196.20798470282</v>
      </c>
      <c r="AA27" s="45">
        <f t="shared" ref="AA27:AD27" si="61">SUM(AA28:AA29)</f>
        <v>13076.641002343113</v>
      </c>
      <c r="AB27" s="45">
        <f t="shared" si="61"/>
        <v>14211.284371849386</v>
      </c>
      <c r="AC27" s="45">
        <f t="shared" si="61"/>
        <v>13137.516774871678</v>
      </c>
      <c r="AD27" s="45">
        <f t="shared" si="61"/>
        <v>12483.159569855601</v>
      </c>
      <c r="AE27" s="45">
        <f t="shared" ref="AE27:AF27" si="62">SUM(AE28:AE29)</f>
        <v>11555.562709448001</v>
      </c>
      <c r="AF27" s="45">
        <f t="shared" si="62"/>
        <v>11100.834656175002</v>
      </c>
      <c r="AG27" s="45">
        <f t="shared" ref="AG27:AH27" si="63">SUM(AG28:AG29)</f>
        <v>10173.2274509</v>
      </c>
      <c r="AH27" s="45">
        <f t="shared" si="63"/>
        <v>9649.561725603</v>
      </c>
      <c r="AI27" s="45">
        <f t="shared" ref="AI27:AJ27" si="64">SUM(AI28:AI29)</f>
        <v>9681.3265885790024</v>
      </c>
      <c r="AJ27" s="45">
        <f t="shared" si="64"/>
        <v>10500.931157343999</v>
      </c>
    </row>
    <row r="28" spans="1:36" x14ac:dyDescent="0.35">
      <c r="A28" s="44" t="s">
        <v>49</v>
      </c>
      <c r="B28" s="43">
        <v>3378.4116862420001</v>
      </c>
      <c r="C28" s="43">
        <v>4737.5652862699999</v>
      </c>
      <c r="D28" s="43">
        <v>6154.6434810030005</v>
      </c>
      <c r="E28" s="43">
        <v>9785.630144503124</v>
      </c>
      <c r="F28" s="43">
        <v>13093.735315319385</v>
      </c>
      <c r="G28" s="43">
        <f t="shared" si="38"/>
        <v>9858.9659706320017</v>
      </c>
      <c r="H28" s="43">
        <f t="shared" si="25"/>
        <v>9142.6659770149981</v>
      </c>
      <c r="I28" s="43">
        <f t="shared" si="26"/>
        <v>9858.9659706320017</v>
      </c>
      <c r="J28" s="43">
        <f t="shared" si="27"/>
        <v>8360.4599340600016</v>
      </c>
      <c r="K28" s="43">
        <f t="shared" si="28"/>
        <v>9142.6659770149981</v>
      </c>
      <c r="M28" s="104">
        <f>K28/I28-1</f>
        <v>-7.2654677554494618E-2</v>
      </c>
      <c r="N28" s="104">
        <f>K28/J28-1</f>
        <v>9.3560168833336288E-2</v>
      </c>
      <c r="O28" s="104" t="e">
        <f>(F28/#REF!)^(1/5)-1</f>
        <v>#REF!</v>
      </c>
      <c r="Q28" s="43">
        <v>4386.1950571990001</v>
      </c>
      <c r="R28" s="43">
        <v>4533.5913608000001</v>
      </c>
      <c r="S28" s="43">
        <v>5178.2151759540002</v>
      </c>
      <c r="T28" s="43">
        <v>6154.6434810030005</v>
      </c>
      <c r="U28" s="43">
        <v>6276.0637254930007</v>
      </c>
      <c r="V28" s="43">
        <v>6757.8901671029998</v>
      </c>
      <c r="W28" s="43">
        <v>7834.3201043519994</v>
      </c>
      <c r="X28" s="43">
        <v>9785.630144503124</v>
      </c>
      <c r="Y28" s="43">
        <v>10254.956620161998</v>
      </c>
      <c r="Z28" s="43">
        <v>11306.886229561822</v>
      </c>
      <c r="AA28" s="43">
        <v>12089.881776755112</v>
      </c>
      <c r="AB28" s="43">
        <v>13093.735315319385</v>
      </c>
      <c r="AC28" s="43">
        <v>12011.295217751678</v>
      </c>
      <c r="AD28" s="43">
        <v>11310.812590342601</v>
      </c>
      <c r="AE28" s="43">
        <v>10338.655115987998</v>
      </c>
      <c r="AF28" s="43">
        <v>9858.9659706320017</v>
      </c>
      <c r="AG28" s="43">
        <v>8915.7900109000002</v>
      </c>
      <c r="AH28" s="43">
        <v>8362.1202986440003</v>
      </c>
      <c r="AI28" s="43">
        <v>8360.4599340600016</v>
      </c>
      <c r="AJ28" s="43">
        <v>9142.6659770149981</v>
      </c>
    </row>
    <row r="29" spans="1:36" x14ac:dyDescent="0.35">
      <c r="A29" s="44" t="s">
        <v>228</v>
      </c>
      <c r="B29" s="43">
        <v>21.423567302000002</v>
      </c>
      <c r="C29" s="43">
        <v>58.007267382000016</v>
      </c>
      <c r="D29" s="43">
        <v>329.19728270099995</v>
      </c>
      <c r="E29" s="43">
        <v>766.60744715700002</v>
      </c>
      <c r="F29" s="43">
        <v>1117.5490565299999</v>
      </c>
      <c r="G29" s="43">
        <f t="shared" si="38"/>
        <v>1241.8686855430001</v>
      </c>
      <c r="H29" s="43">
        <f t="shared" si="25"/>
        <v>1358.2651803290007</v>
      </c>
      <c r="I29" s="43">
        <f t="shared" si="26"/>
        <v>1241.8686855430001</v>
      </c>
      <c r="J29" s="43">
        <f t="shared" si="27"/>
        <v>1320.8666545190001</v>
      </c>
      <c r="K29" s="43">
        <f t="shared" si="28"/>
        <v>1358.2651803290007</v>
      </c>
      <c r="M29" s="104">
        <f>K29/I29-1</f>
        <v>9.3726894108056902E-2</v>
      </c>
      <c r="N29" s="104">
        <f>K29/J29-1</f>
        <v>2.8313627028172306E-2</v>
      </c>
      <c r="O29" s="104"/>
      <c r="Q29" s="43">
        <v>56.648130837000011</v>
      </c>
      <c r="R29" s="43">
        <v>76.287356900000006</v>
      </c>
      <c r="S29" s="43">
        <v>71.935893398000005</v>
      </c>
      <c r="T29" s="43">
        <v>329.19728270099995</v>
      </c>
      <c r="U29" s="43">
        <v>408.77680125699999</v>
      </c>
      <c r="V29" s="43">
        <v>509.80095816200003</v>
      </c>
      <c r="W29" s="43">
        <v>640.44436821399904</v>
      </c>
      <c r="X29" s="43">
        <v>766.60744715700002</v>
      </c>
      <c r="Y29" s="43">
        <v>817.35569881600202</v>
      </c>
      <c r="Z29" s="43">
        <v>889.32175514099799</v>
      </c>
      <c r="AA29" s="43">
        <v>986.75922558800005</v>
      </c>
      <c r="AB29" s="43">
        <v>1117.5490565299999</v>
      </c>
      <c r="AC29" s="43">
        <v>1126.2215571200002</v>
      </c>
      <c r="AD29" s="43">
        <v>1172.346979513</v>
      </c>
      <c r="AE29" s="43">
        <v>1216.9075934600019</v>
      </c>
      <c r="AF29" s="43">
        <v>1241.8686855430001</v>
      </c>
      <c r="AG29" s="43">
        <v>1257.4374399999999</v>
      </c>
      <c r="AH29" s="43">
        <v>1287.4414269589997</v>
      </c>
      <c r="AI29" s="43">
        <v>1320.8666545190001</v>
      </c>
      <c r="AJ29" s="43">
        <v>1358.2651803290007</v>
      </c>
    </row>
    <row r="30" spans="1:36" x14ac:dyDescent="0.35">
      <c r="A30" s="118"/>
      <c r="B30" s="119"/>
      <c r="C30" s="119"/>
      <c r="D30" s="119"/>
      <c r="E30" s="119"/>
      <c r="F30" s="120"/>
      <c r="G30" s="120"/>
      <c r="H30" s="120"/>
      <c r="I30" s="119"/>
      <c r="J30" s="119"/>
      <c r="K30" s="119"/>
      <c r="M30" s="120"/>
      <c r="N30" s="120"/>
      <c r="O30" s="120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  <c r="AC30" s="237"/>
      <c r="AD30" s="237"/>
      <c r="AE30" s="237"/>
      <c r="AF30" s="237"/>
      <c r="AG30" s="237"/>
      <c r="AH30" s="237"/>
      <c r="AI30" s="237"/>
      <c r="AJ30" s="237"/>
    </row>
    <row r="31" spans="1:36" x14ac:dyDescent="0.35">
      <c r="A31" s="42" t="s">
        <v>56</v>
      </c>
      <c r="B31" s="43">
        <f>B15+B16+B19+B20+B28+B29</f>
        <v>32265.635643116333</v>
      </c>
      <c r="C31" s="43">
        <f t="shared" ref="C31:K31" si="65">C15+C16+C19+C20+C28+C29</f>
        <v>39426.857739491963</v>
      </c>
      <c r="D31" s="43">
        <f t="shared" si="65"/>
        <v>46800.873907657922</v>
      </c>
      <c r="E31" s="43">
        <f t="shared" si="65"/>
        <v>60514.735136551128</v>
      </c>
      <c r="F31" s="43">
        <f t="shared" si="65"/>
        <v>75906.790736618292</v>
      </c>
      <c r="G31" s="43">
        <f t="shared" si="65"/>
        <v>76654.086983008645</v>
      </c>
      <c r="H31" s="43">
        <f t="shared" ref="H31" si="66">H15+H16+H19+H20+H28+H29</f>
        <v>106800.20727447714</v>
      </c>
      <c r="I31" s="43">
        <f t="shared" si="65"/>
        <v>76654.086983008645</v>
      </c>
      <c r="J31" s="43">
        <f t="shared" si="65"/>
        <v>96774.749325248529</v>
      </c>
      <c r="K31" s="43">
        <f t="shared" si="65"/>
        <v>106800.20727447714</v>
      </c>
      <c r="M31" s="104">
        <f>K31/I31-1</f>
        <v>0.39327479431267331</v>
      </c>
      <c r="N31" s="104">
        <f>K31/J31-1</f>
        <v>0.10359580385513811</v>
      </c>
      <c r="O31" s="104" t="e">
        <f>(F31/#REF!)^(1/5)-1</f>
        <v>#REF!</v>
      </c>
      <c r="Q31" s="43">
        <f>Q15+Q16+Q19+Q20+Q28+Q29</f>
        <v>39180.118524405982</v>
      </c>
      <c r="R31" s="43">
        <f t="shared" ref="R31:AF31" si="67">R15+R16+R19+R20+R28+R29</f>
        <v>40395.358766169978</v>
      </c>
      <c r="S31" s="43">
        <f t="shared" si="67"/>
        <v>42637.450756957092</v>
      </c>
      <c r="T31" s="43">
        <f t="shared" si="67"/>
        <v>46800.923451726892</v>
      </c>
      <c r="U31" s="43">
        <f t="shared" si="67"/>
        <v>48787.922825068104</v>
      </c>
      <c r="V31" s="43">
        <f t="shared" si="67"/>
        <v>51353.819576391208</v>
      </c>
      <c r="W31" s="43">
        <f t="shared" si="67"/>
        <v>53986.953171930043</v>
      </c>
      <c r="X31" s="43">
        <f t="shared" si="67"/>
        <v>60514.790779548886</v>
      </c>
      <c r="Y31" s="43">
        <f t="shared" si="67"/>
        <v>63735.261371074936</v>
      </c>
      <c r="Z31" s="43">
        <f t="shared" si="67"/>
        <v>68389.20040042483</v>
      </c>
      <c r="AA31" s="43">
        <f t="shared" si="67"/>
        <v>72930.074495763329</v>
      </c>
      <c r="AB31" s="43">
        <f t="shared" si="67"/>
        <v>75906.814736330198</v>
      </c>
      <c r="AC31" s="43">
        <f t="shared" si="67"/>
        <v>67197.955817001552</v>
      </c>
      <c r="AD31" s="43">
        <f t="shared" si="67"/>
        <v>64678.390753449661</v>
      </c>
      <c r="AE31" s="43">
        <f t="shared" si="67"/>
        <v>69604.188451234193</v>
      </c>
      <c r="AF31" s="43">
        <f t="shared" si="67"/>
        <v>76654.086983008645</v>
      </c>
      <c r="AG31" s="43">
        <f t="shared" ref="AG31:AH31" si="68">AG15+AG16+AG19+AG20+AG28+AG29</f>
        <v>82145.300672999918</v>
      </c>
      <c r="AH31" s="43">
        <f t="shared" si="68"/>
        <v>88446.696870560976</v>
      </c>
      <c r="AI31" s="43">
        <f t="shared" ref="AI31:AJ31" si="69">AI15+AI16+AI19+AI20+AI28+AI29</f>
        <v>96774.749325248529</v>
      </c>
      <c r="AJ31" s="43">
        <f t="shared" si="69"/>
        <v>106800.20727447714</v>
      </c>
    </row>
    <row r="32" spans="1:36" x14ac:dyDescent="0.35">
      <c r="A32" s="51" t="s">
        <v>57</v>
      </c>
      <c r="B32" s="49">
        <f>B17+B25+B26</f>
        <v>5177.8314939360007</v>
      </c>
      <c r="C32" s="49">
        <f>C17+C25+C26</f>
        <v>4897.8617599940007</v>
      </c>
      <c r="D32" s="49">
        <f>D17+D25+D26</f>
        <v>3541.026518186</v>
      </c>
      <c r="E32" s="49">
        <f>E17+E25+E26</f>
        <v>3135.6268396950004</v>
      </c>
      <c r="F32" s="49">
        <f>F17+F25+F26</f>
        <v>2165.4520363437846</v>
      </c>
      <c r="G32" s="49">
        <f t="shared" si="38"/>
        <v>1448.3728049009724</v>
      </c>
      <c r="H32" s="49">
        <f>AJ32</f>
        <v>1332.7520706779362</v>
      </c>
      <c r="I32" s="49">
        <f>AF32</f>
        <v>1448.3728049009724</v>
      </c>
      <c r="J32" s="49">
        <f t="shared" ref="J32:K34" si="70">AI32</f>
        <v>1482.1130763866395</v>
      </c>
      <c r="K32" s="49">
        <f t="shared" si="70"/>
        <v>1332.7520706779362</v>
      </c>
      <c r="M32" s="56">
        <f>K32/I32-1</f>
        <v>-7.9828020680726142E-2</v>
      </c>
      <c r="N32" s="56">
        <f>K32/J32-1</f>
        <v>-0.10077571548915976</v>
      </c>
      <c r="O32" s="56" t="e">
        <f>(F32/#REF!)^(1/5)-1</f>
        <v>#REF!</v>
      </c>
      <c r="Q32" s="49">
        <f t="shared" ref="Q32:AE32" si="71">Q17+Q25+Q26</f>
        <v>3650.5033365500003</v>
      </c>
      <c r="R32" s="49">
        <f t="shared" si="71"/>
        <v>3398.0824588820001</v>
      </c>
      <c r="S32" s="49">
        <f t="shared" si="71"/>
        <v>3487.1887910890005</v>
      </c>
      <c r="T32" s="49">
        <f t="shared" si="71"/>
        <v>3541.026518186</v>
      </c>
      <c r="U32" s="49">
        <f t="shared" si="71"/>
        <v>3093.6353818080006</v>
      </c>
      <c r="V32" s="49">
        <f t="shared" si="71"/>
        <v>3080.8798206320007</v>
      </c>
      <c r="W32" s="49">
        <f t="shared" si="71"/>
        <v>3251.1589853980004</v>
      </c>
      <c r="X32" s="49">
        <f t="shared" si="71"/>
        <v>3135.6268396950004</v>
      </c>
      <c r="Y32" s="49">
        <f t="shared" si="71"/>
        <v>3208.6314696509999</v>
      </c>
      <c r="Z32" s="49">
        <f t="shared" si="71"/>
        <v>3325.3932549466776</v>
      </c>
      <c r="AA32" s="49">
        <f t="shared" si="71"/>
        <v>3376.1978226277947</v>
      </c>
      <c r="AB32" s="49">
        <f t="shared" si="71"/>
        <v>2165.4520363437846</v>
      </c>
      <c r="AC32" s="49">
        <f t="shared" si="71"/>
        <v>1757.5279076150332</v>
      </c>
      <c r="AD32" s="49">
        <f t="shared" si="71"/>
        <v>1818.3954552967966</v>
      </c>
      <c r="AE32" s="49">
        <f t="shared" si="71"/>
        <v>1473.9492770704969</v>
      </c>
      <c r="AF32" s="49">
        <f t="shared" ref="AF32:AG32" si="72">AF17+AF25+AF26</f>
        <v>1448.3728049009724</v>
      </c>
      <c r="AG32" s="49">
        <f t="shared" si="72"/>
        <v>1571.79318328107</v>
      </c>
      <c r="AH32" s="49">
        <f t="shared" ref="AH32:AI32" si="73">AH17+AH25+AH26</f>
        <v>1555.0059358556221</v>
      </c>
      <c r="AI32" s="49">
        <f t="shared" si="73"/>
        <v>1482.1130763866395</v>
      </c>
      <c r="AJ32" s="49">
        <f t="shared" ref="AJ32" si="74">AJ17+AJ25+AJ26</f>
        <v>1332.7520706779362</v>
      </c>
    </row>
    <row r="33" spans="1:36" s="50" customFormat="1" x14ac:dyDescent="0.35">
      <c r="A33" s="93" t="s">
        <v>227</v>
      </c>
      <c r="B33" s="43">
        <f>B16+B21+B29</f>
        <v>5156.2202362160042</v>
      </c>
      <c r="C33" s="43">
        <f>C16+C21+C29</f>
        <v>5596.914834817976</v>
      </c>
      <c r="D33" s="43">
        <f>D16+D21+D29</f>
        <v>5730.923116477994</v>
      </c>
      <c r="E33" s="43">
        <f>E16+E21+E29</f>
        <v>6705.8789051700305</v>
      </c>
      <c r="F33" s="43">
        <f>F16+F21+F29</f>
        <v>8642.1101480260222</v>
      </c>
      <c r="G33" s="43">
        <f t="shared" si="38"/>
        <v>8972.1095778436047</v>
      </c>
      <c r="H33" s="43">
        <f>AJ33</f>
        <v>9526.3051312047228</v>
      </c>
      <c r="I33" s="43">
        <f>AF33</f>
        <v>8972.1095778436047</v>
      </c>
      <c r="J33" s="43">
        <f t="shared" si="70"/>
        <v>9102.4930080302274</v>
      </c>
      <c r="K33" s="43">
        <f t="shared" si="70"/>
        <v>9526.3051312047228</v>
      </c>
      <c r="M33" s="104">
        <f>K33/I33-1</f>
        <v>6.1768700945170174E-2</v>
      </c>
      <c r="N33" s="104">
        <f>K33/J33-1</f>
        <v>4.6560005352446643E-2</v>
      </c>
      <c r="O33" s="104" t="e">
        <f>(F33/#REF!)^(1/5)-1</f>
        <v>#REF!</v>
      </c>
      <c r="Q33" s="43">
        <f t="shared" ref="Q33:AE33" si="75">Q16+Q21+Q29</f>
        <v>5519.2555158189953</v>
      </c>
      <c r="R33" s="43">
        <f t="shared" si="75"/>
        <v>5443.9520940379862</v>
      </c>
      <c r="S33" s="43">
        <f t="shared" si="75"/>
        <v>5353.5316419280316</v>
      </c>
      <c r="T33" s="43">
        <f t="shared" si="75"/>
        <v>5730.9726605469568</v>
      </c>
      <c r="U33" s="43">
        <f t="shared" si="75"/>
        <v>5806.7282826049905</v>
      </c>
      <c r="V33" s="43">
        <f t="shared" si="75"/>
        <v>6003.0127024899721</v>
      </c>
      <c r="W33" s="43">
        <f t="shared" si="75"/>
        <v>6228.6034334580127</v>
      </c>
      <c r="X33" s="43">
        <f t="shared" si="75"/>
        <v>6705.9345481677965</v>
      </c>
      <c r="Y33" s="43">
        <f t="shared" si="75"/>
        <v>6870.6120323580226</v>
      </c>
      <c r="Z33" s="43">
        <f t="shared" si="75"/>
        <v>7281.4797626341569</v>
      </c>
      <c r="AA33" s="43">
        <f t="shared" si="75"/>
        <v>7952.2745588380494</v>
      </c>
      <c r="AB33" s="43">
        <f t="shared" si="75"/>
        <v>8642.1341477379319</v>
      </c>
      <c r="AC33" s="43">
        <f t="shared" si="75"/>
        <v>8456.6877635893543</v>
      </c>
      <c r="AD33" s="43">
        <f t="shared" si="75"/>
        <v>8543.860328834915</v>
      </c>
      <c r="AE33" s="43">
        <f t="shared" si="75"/>
        <v>8724.7350630786059</v>
      </c>
      <c r="AF33" s="43">
        <f t="shared" ref="AF33:AG33" si="76">AF16+AF21+AF29</f>
        <v>8972.1095778436047</v>
      </c>
      <c r="AG33" s="43">
        <f t="shared" si="76"/>
        <v>8977.7979319389287</v>
      </c>
      <c r="AH33" s="43">
        <f t="shared" ref="AH33:AI33" si="77">AH16+AH21+AH29</f>
        <v>8998.6947926685643</v>
      </c>
      <c r="AI33" s="43">
        <f t="shared" si="77"/>
        <v>9102.4930080302274</v>
      </c>
      <c r="AJ33" s="43">
        <f t="shared" ref="AJ33" si="78">AJ16+AJ21+AJ29</f>
        <v>9526.3051312047228</v>
      </c>
    </row>
    <row r="34" spans="1:36" s="50" customFormat="1" x14ac:dyDescent="0.35">
      <c r="A34" s="93" t="s">
        <v>121</v>
      </c>
      <c r="B34" s="49">
        <f t="shared" ref="B34:F34" si="79">B25+B17</f>
        <v>4726.9760923830008</v>
      </c>
      <c r="C34" s="49">
        <f t="shared" si="79"/>
        <v>4234.9088677580003</v>
      </c>
      <c r="D34" s="49">
        <f t="shared" si="79"/>
        <v>2899.1746496079995</v>
      </c>
      <c r="E34" s="49">
        <f t="shared" si="79"/>
        <v>2694.056433839</v>
      </c>
      <c r="F34" s="49">
        <f t="shared" si="79"/>
        <v>1857.2904512237847</v>
      </c>
      <c r="G34" s="49">
        <f t="shared" si="38"/>
        <v>839.49026332597236</v>
      </c>
      <c r="H34" s="49">
        <f>AJ34</f>
        <v>929.59171193693635</v>
      </c>
      <c r="I34" s="43">
        <f>AF34</f>
        <v>839.49026332597236</v>
      </c>
      <c r="J34" s="43">
        <f t="shared" si="70"/>
        <v>947.43564869463944</v>
      </c>
      <c r="K34" s="43">
        <f t="shared" si="70"/>
        <v>929.59171193693635</v>
      </c>
      <c r="M34" s="56">
        <f>K34/I34-1</f>
        <v>0.10732875954271526</v>
      </c>
      <c r="N34" s="104">
        <f>K34/J34-1</f>
        <v>-1.883393007460521E-2</v>
      </c>
      <c r="O34" s="56" t="e">
        <f>(F34/#REF!)^(1/5)-1</f>
        <v>#REF!</v>
      </c>
      <c r="Q34" s="49">
        <f t="shared" ref="Q34:Y34" si="80">Q25+Q17</f>
        <v>2808.4192504430002</v>
      </c>
      <c r="R34" s="49">
        <f t="shared" si="80"/>
        <v>2721.5625386379998</v>
      </c>
      <c r="S34" s="49">
        <f t="shared" si="80"/>
        <v>2783.3585014360001</v>
      </c>
      <c r="T34" s="49">
        <f t="shared" si="80"/>
        <v>2899.1746496079995</v>
      </c>
      <c r="U34" s="49">
        <f t="shared" si="80"/>
        <v>2487.1318822489998</v>
      </c>
      <c r="V34" s="49">
        <f t="shared" si="80"/>
        <v>2593.0225525639999</v>
      </c>
      <c r="W34" s="49">
        <f t="shared" si="80"/>
        <v>2705.1589853980004</v>
      </c>
      <c r="X34" s="49">
        <f t="shared" si="80"/>
        <v>2694.056433839</v>
      </c>
      <c r="Y34" s="49">
        <f t="shared" si="80"/>
        <v>2732.1250322949991</v>
      </c>
      <c r="Z34" s="49">
        <f t="shared" ref="Z34:AD34" si="81">Z25+Z17</f>
        <v>2824.4554314676775</v>
      </c>
      <c r="AA34" s="49">
        <f t="shared" si="81"/>
        <v>2889.398025205795</v>
      </c>
      <c r="AB34" s="49">
        <f t="shared" si="81"/>
        <v>1857.2904512237847</v>
      </c>
      <c r="AC34" s="49">
        <f t="shared" si="81"/>
        <v>1463.7740447260333</v>
      </c>
      <c r="AD34" s="49">
        <f t="shared" si="81"/>
        <v>1439.5323978477968</v>
      </c>
      <c r="AE34" s="49">
        <f t="shared" ref="AE34:AJ34" si="82">AE25+AE17</f>
        <v>883.08130801049697</v>
      </c>
      <c r="AF34" s="49">
        <f t="shared" si="82"/>
        <v>839.49026332597236</v>
      </c>
      <c r="AG34" s="49">
        <f t="shared" si="82"/>
        <v>885.43963980706997</v>
      </c>
      <c r="AH34" s="49">
        <f t="shared" si="82"/>
        <v>942.38827189762196</v>
      </c>
      <c r="AI34" s="49">
        <f t="shared" si="82"/>
        <v>947.43564869463944</v>
      </c>
      <c r="AJ34" s="49">
        <f t="shared" si="82"/>
        <v>929.59171193693635</v>
      </c>
    </row>
    <row r="35" spans="1:36" s="50" customFormat="1" x14ac:dyDescent="0.35">
      <c r="A35" s="94"/>
      <c r="B35" s="95"/>
      <c r="C35" s="95"/>
      <c r="D35" s="95"/>
      <c r="E35" s="95"/>
      <c r="F35" s="100"/>
      <c r="G35" s="100"/>
      <c r="H35" s="100"/>
      <c r="I35" s="95"/>
      <c r="J35" s="95"/>
      <c r="K35" s="95"/>
      <c r="M35" s="100"/>
      <c r="N35" s="100"/>
      <c r="O35" s="100"/>
      <c r="Q35" s="95"/>
      <c r="R35" s="95"/>
      <c r="S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</row>
    <row r="36" spans="1:36" x14ac:dyDescent="0.35">
      <c r="A36" s="33" t="s">
        <v>61</v>
      </c>
      <c r="B36" s="34"/>
      <c r="C36" s="34"/>
      <c r="D36" s="34"/>
      <c r="E36" s="34"/>
      <c r="F36" s="107"/>
      <c r="G36" s="259"/>
      <c r="H36" s="259"/>
      <c r="I36" s="34"/>
      <c r="J36" s="35"/>
      <c r="K36" s="35"/>
      <c r="M36" s="107"/>
      <c r="N36" s="107"/>
      <c r="O36" s="107"/>
      <c r="Q36" s="34"/>
      <c r="R36" s="34"/>
      <c r="S36" s="34"/>
      <c r="T36" s="34"/>
      <c r="U36" s="34"/>
      <c r="V36" s="34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</row>
    <row r="37" spans="1:36" x14ac:dyDescent="0.35">
      <c r="A37" s="46" t="s">
        <v>46</v>
      </c>
      <c r="B37" s="57">
        <f t="shared" ref="B37:K46" si="83">B14/B$13</f>
        <v>0.487330281607604</v>
      </c>
      <c r="C37" s="57">
        <f t="shared" si="83"/>
        <v>0.46307001440768247</v>
      </c>
      <c r="D37" s="57">
        <f t="shared" si="83"/>
        <v>0.46118913727266775</v>
      </c>
      <c r="E37" s="57">
        <f t="shared" si="83"/>
        <v>0.44110434232405882</v>
      </c>
      <c r="F37" s="57">
        <f t="shared" si="83"/>
        <v>0.44957702467811106</v>
      </c>
      <c r="G37" s="57">
        <f t="shared" ref="G37" si="84">G14/G$13</f>
        <v>0.50716612998664612</v>
      </c>
      <c r="H37" s="57">
        <f t="shared" ref="H37" si="85">H14/H$13</f>
        <v>0.37044768838190761</v>
      </c>
      <c r="I37" s="57">
        <f t="shared" si="83"/>
        <v>0.50716612998664612</v>
      </c>
      <c r="J37" s="57">
        <f t="shared" si="83"/>
        <v>0.40298449554350807</v>
      </c>
      <c r="K37" s="57">
        <f t="shared" si="83"/>
        <v>0.37044768838190761</v>
      </c>
      <c r="M37" s="115"/>
      <c r="N37" s="115"/>
      <c r="O37" s="108"/>
      <c r="Q37" s="57">
        <f t="shared" ref="Q37:AE37" si="86">Q14/Q$13</f>
        <v>0.47762234631231343</v>
      </c>
      <c r="R37" s="57">
        <f t="shared" si="86"/>
        <v>0.48530339608274453</v>
      </c>
      <c r="S37" s="57">
        <f t="shared" si="86"/>
        <v>0.47471879827462421</v>
      </c>
      <c r="T37" s="57">
        <f t="shared" si="86"/>
        <v>0.46118869108478866</v>
      </c>
      <c r="U37" s="57">
        <f t="shared" si="86"/>
        <v>0.46537689110416663</v>
      </c>
      <c r="V37" s="57">
        <f t="shared" si="86"/>
        <v>0.46504077417932976</v>
      </c>
      <c r="W37" s="57">
        <f t="shared" si="86"/>
        <v>0.45901896390741032</v>
      </c>
      <c r="X37" s="57">
        <f t="shared" si="86"/>
        <v>0.44110434232405882</v>
      </c>
      <c r="Y37" s="57">
        <f t="shared" si="86"/>
        <v>0.43408132663780863</v>
      </c>
      <c r="Z37" s="57">
        <f t="shared" si="86"/>
        <v>0.42556218430280668</v>
      </c>
      <c r="AA37" s="57">
        <f t="shared" si="86"/>
        <v>0.4253030210434372</v>
      </c>
      <c r="AB37" s="57">
        <f t="shared" si="86"/>
        <v>0.44957702467811106</v>
      </c>
      <c r="AC37" s="57">
        <f t="shared" si="86"/>
        <v>0.51680517959598216</v>
      </c>
      <c r="AD37" s="57">
        <f t="shared" si="86"/>
        <v>0.5540090891444075</v>
      </c>
      <c r="AE37" s="57">
        <f t="shared" si="86"/>
        <v>0.53756285823086836</v>
      </c>
      <c r="AF37" s="57">
        <f t="shared" ref="AF37:AG37" si="87">AF14/AF$13</f>
        <v>0.50716612998664612</v>
      </c>
      <c r="AG37" s="57">
        <f t="shared" si="87"/>
        <v>0.47814489999435117</v>
      </c>
      <c r="AH37" s="57">
        <f t="shared" ref="AH37:AI37" si="88">AH14/AH$13</f>
        <v>0.44409618285897906</v>
      </c>
      <c r="AI37" s="57">
        <f t="shared" si="88"/>
        <v>0.40298449554350807</v>
      </c>
      <c r="AJ37" s="57">
        <f t="shared" ref="AJ37" si="89">AJ14/AJ$13</f>
        <v>0.37044768838190761</v>
      </c>
    </row>
    <row r="38" spans="1:36" x14ac:dyDescent="0.35">
      <c r="A38" s="44" t="s">
        <v>42</v>
      </c>
      <c r="B38" s="52">
        <f t="shared" si="83"/>
        <v>0.32787064731886273</v>
      </c>
      <c r="C38" s="52">
        <f t="shared" si="83"/>
        <v>0.32311207375845674</v>
      </c>
      <c r="D38" s="52">
        <f t="shared" si="83"/>
        <v>0.34616542092605984</v>
      </c>
      <c r="E38" s="52">
        <f t="shared" si="83"/>
        <v>0.33727050384009699</v>
      </c>
      <c r="F38" s="52">
        <f t="shared" si="83"/>
        <v>0.34749646711675541</v>
      </c>
      <c r="G38" s="52">
        <f t="shared" ref="G38" si="90">G15/G$13</f>
        <v>0.40321361299369896</v>
      </c>
      <c r="H38" s="52">
        <f t="shared" ref="H38" si="91">H15/H$13</f>
        <v>0.29695737290545859</v>
      </c>
      <c r="I38" s="52">
        <f t="shared" si="83"/>
        <v>0.40321361299369896</v>
      </c>
      <c r="J38" s="52">
        <f t="shared" si="83"/>
        <v>0.32433172201424826</v>
      </c>
      <c r="K38" s="52">
        <f t="shared" si="83"/>
        <v>0.29695737290545859</v>
      </c>
      <c r="M38" s="116"/>
      <c r="N38" s="116"/>
      <c r="O38" s="55"/>
      <c r="Q38" s="52">
        <f t="shared" ref="Q38:AE38" si="92">Q15/Q$13</f>
        <v>0.34169030433166325</v>
      </c>
      <c r="R38" s="52">
        <f t="shared" si="92"/>
        <v>0.35477332406278522</v>
      </c>
      <c r="S38" s="52">
        <f t="shared" si="92"/>
        <v>0.35260999286969696</v>
      </c>
      <c r="T38" s="52">
        <f t="shared" si="92"/>
        <v>0.34616508602048102</v>
      </c>
      <c r="U38" s="52">
        <f t="shared" si="92"/>
        <v>0.3528747822951615</v>
      </c>
      <c r="V38" s="52">
        <f t="shared" si="92"/>
        <v>0.35587083884107124</v>
      </c>
      <c r="W38" s="52">
        <f t="shared" si="92"/>
        <v>0.35189490571636878</v>
      </c>
      <c r="X38" s="52">
        <f t="shared" si="92"/>
        <v>0.33727050384009699</v>
      </c>
      <c r="Y38" s="52">
        <f t="shared" si="92"/>
        <v>0.33497069793297385</v>
      </c>
      <c r="Z38" s="52">
        <f t="shared" si="92"/>
        <v>0.32859127067843308</v>
      </c>
      <c r="AA38" s="52">
        <f t="shared" si="92"/>
        <v>0.32950952742960132</v>
      </c>
      <c r="AB38" s="52">
        <f t="shared" si="92"/>
        <v>0.34749646711675541</v>
      </c>
      <c r="AC38" s="52">
        <f t="shared" si="92"/>
        <v>0.40351928057187381</v>
      </c>
      <c r="AD38" s="52">
        <f t="shared" si="92"/>
        <v>0.4348081835405318</v>
      </c>
      <c r="AE38" s="52">
        <f t="shared" si="92"/>
        <v>0.42456047178888695</v>
      </c>
      <c r="AF38" s="52">
        <f t="shared" ref="AF38:AG38" si="93">AF15/AF$13</f>
        <v>0.40321361299369896</v>
      </c>
      <c r="AG38" s="52">
        <f t="shared" si="93"/>
        <v>0.38165673634715019</v>
      </c>
      <c r="AH38" s="52">
        <f t="shared" ref="AH38:AI38" si="94">AH15/AH$13</f>
        <v>0.35545303193893235</v>
      </c>
      <c r="AI38" s="52">
        <f t="shared" si="94"/>
        <v>0.32433172201424826</v>
      </c>
      <c r="AJ38" s="52">
        <f t="shared" ref="AJ38" si="95">AJ15/AJ$13</f>
        <v>0.29695737290545859</v>
      </c>
    </row>
    <row r="39" spans="1:36" x14ac:dyDescent="0.35">
      <c r="A39" s="44" t="s">
        <v>118</v>
      </c>
      <c r="B39" s="52">
        <f t="shared" si="83"/>
        <v>0.12864301582337712</v>
      </c>
      <c r="C39" s="52">
        <f t="shared" si="83"/>
        <v>0.12041584373680375</v>
      </c>
      <c r="D39" s="52">
        <f t="shared" si="83"/>
        <v>0.10439683840746034</v>
      </c>
      <c r="E39" s="52">
        <f t="shared" si="83"/>
        <v>9.134912100630542E-2</v>
      </c>
      <c r="F39" s="52">
        <f t="shared" si="83"/>
        <v>9.1816868814495481E-2</v>
      </c>
      <c r="G39" s="52">
        <f t="shared" ref="G39" si="96">G16/G$13</f>
        <v>9.5272334926279886E-2</v>
      </c>
      <c r="H39" s="52">
        <f t="shared" ref="H39" si="97">H16/H$13</f>
        <v>6.6404180979846905E-2</v>
      </c>
      <c r="I39" s="52">
        <f t="shared" si="83"/>
        <v>9.5272334926279886E-2</v>
      </c>
      <c r="J39" s="52">
        <f t="shared" si="83"/>
        <v>7.0598348093081506E-2</v>
      </c>
      <c r="K39" s="52">
        <f t="shared" si="83"/>
        <v>6.6404180979846905E-2</v>
      </c>
      <c r="M39" s="116"/>
      <c r="N39" s="116"/>
      <c r="O39" s="55"/>
      <c r="Q39" s="52">
        <f t="shared" ref="Q39:AE39" si="98">Q16/Q$13</f>
        <v>0.12462161770897666</v>
      </c>
      <c r="R39" s="52">
        <f t="shared" si="98"/>
        <v>0.11965595709992015</v>
      </c>
      <c r="S39" s="52">
        <f t="shared" si="98"/>
        <v>0.11173522596389923</v>
      </c>
      <c r="T39" s="52">
        <f t="shared" si="98"/>
        <v>0.10439673740637391</v>
      </c>
      <c r="U39" s="52">
        <f t="shared" si="98"/>
        <v>0.10141497630046269</v>
      </c>
      <c r="V39" s="52">
        <f t="shared" si="98"/>
        <v>9.8424904641787533E-2</v>
      </c>
      <c r="W39" s="52">
        <f t="shared" si="98"/>
        <v>9.5709077883529503E-2</v>
      </c>
      <c r="X39" s="52">
        <f t="shared" si="98"/>
        <v>9.134912100630542E-2</v>
      </c>
      <c r="Y39" s="52">
        <f t="shared" si="98"/>
        <v>8.7387987975658818E-2</v>
      </c>
      <c r="Z39" s="52">
        <f t="shared" si="98"/>
        <v>8.4914617845255447E-2</v>
      </c>
      <c r="AA39" s="52">
        <f t="shared" si="98"/>
        <v>8.5928084304659091E-2</v>
      </c>
      <c r="AB39" s="52">
        <f t="shared" si="98"/>
        <v>9.1816868814495481E-2</v>
      </c>
      <c r="AC39" s="52">
        <f t="shared" si="98"/>
        <v>0.10157801085929781</v>
      </c>
      <c r="AD39" s="52">
        <f t="shared" si="98"/>
        <v>0.10743270365523659</v>
      </c>
      <c r="AE39" s="52">
        <f t="shared" si="98"/>
        <v>0.10266870230567511</v>
      </c>
      <c r="AF39" s="52">
        <f t="shared" ref="AF39:AG39" si="99">AF16/AF$13</f>
        <v>9.5272334926279886E-2</v>
      </c>
      <c r="AG39" s="52">
        <f t="shared" si="99"/>
        <v>8.761410736334839E-2</v>
      </c>
      <c r="AH39" s="52">
        <f t="shared" ref="AH39:AI39" si="100">AH16/AH$13</f>
        <v>7.9926670000361286E-2</v>
      </c>
      <c r="AI39" s="52">
        <f t="shared" si="100"/>
        <v>7.0598348093081506E-2</v>
      </c>
      <c r="AJ39" s="52">
        <f t="shared" ref="AJ39" si="101">AJ16/AJ$13</f>
        <v>6.6404180979846905E-2</v>
      </c>
    </row>
    <row r="40" spans="1:36" s="50" customFormat="1" x14ac:dyDescent="0.35">
      <c r="A40" s="48" t="s">
        <v>58</v>
      </c>
      <c r="B40" s="53">
        <f t="shared" si="83"/>
        <v>3.081661846536413E-2</v>
      </c>
      <c r="C40" s="53">
        <f t="shared" si="83"/>
        <v>1.9542096912421959E-2</v>
      </c>
      <c r="D40" s="53">
        <f t="shared" si="83"/>
        <v>1.0626877939147574E-2</v>
      </c>
      <c r="E40" s="53">
        <f t="shared" si="83"/>
        <v>1.2484717477656436E-2</v>
      </c>
      <c r="F40" s="53">
        <f t="shared" si="83"/>
        <v>1.0263688746860082E-2</v>
      </c>
      <c r="G40" s="53">
        <f t="shared" ref="G40" si="102">G17/G$13</f>
        <v>8.680182066667241E-3</v>
      </c>
      <c r="H40" s="53">
        <f t="shared" ref="H40" si="103">H17/H$13</f>
        <v>7.0861344966021257E-3</v>
      </c>
      <c r="I40" s="53">
        <f t="shared" si="83"/>
        <v>8.680182066667241E-3</v>
      </c>
      <c r="J40" s="53">
        <f t="shared" si="83"/>
        <v>8.0544254361782815E-3</v>
      </c>
      <c r="K40" s="53">
        <f t="shared" si="83"/>
        <v>7.0861344966021257E-3</v>
      </c>
      <c r="M40" s="113"/>
      <c r="N40" s="113"/>
      <c r="O40" s="109"/>
      <c r="Q40" s="53">
        <f t="shared" ref="Q40:AE40" si="104">Q17/Q$13</f>
        <v>1.131042427167352E-2</v>
      </c>
      <c r="R40" s="53">
        <f t="shared" si="104"/>
        <v>1.0874114920039252E-2</v>
      </c>
      <c r="S40" s="53">
        <f t="shared" si="104"/>
        <v>1.0373579441027946E-2</v>
      </c>
      <c r="T40" s="53">
        <f t="shared" si="104"/>
        <v>1.0626867657933761E-2</v>
      </c>
      <c r="U40" s="53">
        <f t="shared" si="104"/>
        <v>1.1087132508542451E-2</v>
      </c>
      <c r="V40" s="53">
        <f t="shared" si="104"/>
        <v>1.0745030696471059E-2</v>
      </c>
      <c r="W40" s="53">
        <f t="shared" si="104"/>
        <v>1.1414980307511998E-2</v>
      </c>
      <c r="X40" s="53">
        <f t="shared" si="104"/>
        <v>1.2484717477656436E-2</v>
      </c>
      <c r="Y40" s="53">
        <f t="shared" si="104"/>
        <v>1.1722640729176005E-2</v>
      </c>
      <c r="Z40" s="53">
        <f t="shared" si="104"/>
        <v>1.2056295779118155E-2</v>
      </c>
      <c r="AA40" s="53">
        <f t="shared" si="104"/>
        <v>9.8654093091767609E-3</v>
      </c>
      <c r="AB40" s="53">
        <f t="shared" si="104"/>
        <v>1.0263688746860082E-2</v>
      </c>
      <c r="AC40" s="53">
        <f t="shared" si="104"/>
        <v>1.1707888164810625E-2</v>
      </c>
      <c r="AD40" s="53">
        <f t="shared" si="104"/>
        <v>1.1768201948639024E-2</v>
      </c>
      <c r="AE40" s="53">
        <f t="shared" si="104"/>
        <v>1.0333684136306323E-2</v>
      </c>
      <c r="AF40" s="53">
        <f t="shared" ref="AF40:AG40" si="105">AF17/AF$13</f>
        <v>8.680182066667241E-3</v>
      </c>
      <c r="AG40" s="53">
        <f t="shared" si="105"/>
        <v>8.8740562838525491E-3</v>
      </c>
      <c r="AH40" s="53">
        <f t="shared" ref="AH40:AI40" si="106">AH17/AH$13</f>
        <v>8.7164809196854931E-3</v>
      </c>
      <c r="AI40" s="53">
        <f t="shared" si="106"/>
        <v>8.0544254361782815E-3</v>
      </c>
      <c r="AJ40" s="53">
        <f t="shared" ref="AJ40" si="107">AJ17/AJ$13</f>
        <v>7.0861344966021257E-3</v>
      </c>
    </row>
    <row r="41" spans="1:36" x14ac:dyDescent="0.35">
      <c r="A41" s="38" t="s">
        <v>48</v>
      </c>
      <c r="B41" s="57">
        <f t="shared" si="83"/>
        <v>0.42308515927561696</v>
      </c>
      <c r="C41" s="57">
        <f t="shared" si="83"/>
        <v>0.42961774798761243</v>
      </c>
      <c r="D41" s="57">
        <f t="shared" si="83"/>
        <v>0.41219742870201015</v>
      </c>
      <c r="E41" s="57">
        <f t="shared" si="83"/>
        <v>0.39564343819728831</v>
      </c>
      <c r="F41" s="57">
        <f t="shared" si="83"/>
        <v>0.37044189456747378</v>
      </c>
      <c r="G41" s="57">
        <f t="shared" ref="G41" si="108">G18/G$13</f>
        <v>0.35113546464352791</v>
      </c>
      <c r="H41" s="57">
        <f t="shared" ref="H41" si="109">H18/H$13</f>
        <v>0.53248353839167495</v>
      </c>
      <c r="I41" s="57">
        <f t="shared" si="83"/>
        <v>0.35113546464352791</v>
      </c>
      <c r="J41" s="57">
        <f t="shared" si="83"/>
        <v>0.49856362098011309</v>
      </c>
      <c r="K41" s="57">
        <f t="shared" si="83"/>
        <v>0.53248353839167495</v>
      </c>
      <c r="M41" s="115"/>
      <c r="N41" s="115"/>
      <c r="O41" s="108"/>
      <c r="Q41" s="57">
        <f t="shared" ref="Q41:AE41" si="110">Q18/Q$13</f>
        <v>0.41943929042034933</v>
      </c>
      <c r="R41" s="57">
        <f t="shared" si="110"/>
        <v>0.41051655935060649</v>
      </c>
      <c r="S41" s="57">
        <f t="shared" si="110"/>
        <v>0.41305099448948351</v>
      </c>
      <c r="T41" s="57">
        <f t="shared" si="110"/>
        <v>0.41219799738492441</v>
      </c>
      <c r="U41" s="57">
        <f t="shared" si="110"/>
        <v>0.40792369269054596</v>
      </c>
      <c r="V41" s="57">
        <f t="shared" si="110"/>
        <v>0.4035430303966453</v>
      </c>
      <c r="W41" s="57">
        <f t="shared" si="110"/>
        <v>0.39471526232026555</v>
      </c>
      <c r="X41" s="57">
        <f t="shared" si="110"/>
        <v>0.39564343819728831</v>
      </c>
      <c r="Y41" s="57">
        <f t="shared" si="110"/>
        <v>0.40351621235324509</v>
      </c>
      <c r="Z41" s="57">
        <f t="shared" si="110"/>
        <v>0.40751653641401536</v>
      </c>
      <c r="AA41" s="57">
        <f t="shared" si="110"/>
        <v>0.40584445963225102</v>
      </c>
      <c r="AB41" s="57">
        <f t="shared" si="110"/>
        <v>0.37044189456747378</v>
      </c>
      <c r="AC41" s="57">
        <f t="shared" si="110"/>
        <v>0.29446567840408494</v>
      </c>
      <c r="AD41" s="57">
        <f t="shared" si="110"/>
        <v>0.25957356293530304</v>
      </c>
      <c r="AE41" s="57">
        <f t="shared" si="110"/>
        <v>0.30061770790917919</v>
      </c>
      <c r="AF41" s="57">
        <f t="shared" ref="AF41:AG41" si="111">AF18/AF$13</f>
        <v>0.35113546464352791</v>
      </c>
      <c r="AG41" s="57">
        <f t="shared" si="111"/>
        <v>0.40058513278749247</v>
      </c>
      <c r="AH41" s="57">
        <f t="shared" ref="AH41:AI41" si="112">AH18/AH$13</f>
        <v>0.4488320289517978</v>
      </c>
      <c r="AI41" s="57">
        <f t="shared" si="112"/>
        <v>0.49856362098011309</v>
      </c>
      <c r="AJ41" s="57">
        <f t="shared" ref="AJ41" si="113">AJ18/AJ$13</f>
        <v>0.53248353839167495</v>
      </c>
    </row>
    <row r="42" spans="1:36" x14ac:dyDescent="0.35">
      <c r="A42" s="44" t="s">
        <v>43</v>
      </c>
      <c r="B42" s="52">
        <f t="shared" si="83"/>
        <v>0.24044309082199611</v>
      </c>
      <c r="C42" s="52">
        <f t="shared" si="83"/>
        <v>0.29424282298612831</v>
      </c>
      <c r="D42" s="52">
        <f t="shared" si="83"/>
        <v>0.31689314831373294</v>
      </c>
      <c r="E42" s="52">
        <f t="shared" si="83"/>
        <v>0.32076149415702576</v>
      </c>
      <c r="F42" s="52">
        <f t="shared" si="83"/>
        <v>0.29577171480565106</v>
      </c>
      <c r="G42" s="52">
        <f t="shared" ref="G42" si="114">G19/G$13</f>
        <v>0.2683372893340778</v>
      </c>
      <c r="H42" s="52">
        <f t="shared" ref="H42" si="115">H19/H$13</f>
        <v>0.48605020256407666</v>
      </c>
      <c r="I42" s="52">
        <f t="shared" si="83"/>
        <v>0.2683372893340778</v>
      </c>
      <c r="J42" s="52">
        <f t="shared" si="83"/>
        <v>0.44167297763935126</v>
      </c>
      <c r="K42" s="52">
        <f t="shared" si="83"/>
        <v>0.48605020256407666</v>
      </c>
      <c r="M42" s="112"/>
      <c r="N42" s="112"/>
      <c r="O42" s="55"/>
      <c r="Q42" s="52">
        <f t="shared" ref="Q42:AE42" si="116">Q19/Q$13</f>
        <v>0.3072652157109107</v>
      </c>
      <c r="R42" s="52">
        <f t="shared" si="116"/>
        <v>0.3073547261515428</v>
      </c>
      <c r="S42" s="52">
        <f t="shared" si="116"/>
        <v>0.31222078447379265</v>
      </c>
      <c r="T42" s="52">
        <f t="shared" si="116"/>
        <v>0.31689284172827736</v>
      </c>
      <c r="U42" s="52">
        <f t="shared" si="116"/>
        <v>0.32467203396730587</v>
      </c>
      <c r="V42" s="52">
        <f t="shared" si="116"/>
        <v>0.32243613616396188</v>
      </c>
      <c r="W42" s="52">
        <f t="shared" si="116"/>
        <v>0.31556302224427829</v>
      </c>
      <c r="X42" s="52">
        <f t="shared" si="116"/>
        <v>0.32076149415702576</v>
      </c>
      <c r="Y42" s="52">
        <f t="shared" si="116"/>
        <v>0.32476476668549403</v>
      </c>
      <c r="Z42" s="52">
        <f t="shared" si="116"/>
        <v>0.32423061181991142</v>
      </c>
      <c r="AA42" s="52">
        <f t="shared" si="116"/>
        <v>0.31884264686365987</v>
      </c>
      <c r="AB42" s="52">
        <f t="shared" si="116"/>
        <v>0.29577171480565106</v>
      </c>
      <c r="AC42" s="52">
        <f t="shared" si="116"/>
        <v>0.21156004997646571</v>
      </c>
      <c r="AD42" s="52">
        <f t="shared" si="116"/>
        <v>0.16123395925376571</v>
      </c>
      <c r="AE42" s="52">
        <f t="shared" si="116"/>
        <v>0.21067503241413904</v>
      </c>
      <c r="AF42" s="52">
        <f t="shared" ref="AF42:AG42" si="117">AF19/AF$13</f>
        <v>0.2683372893340778</v>
      </c>
      <c r="AG42" s="52">
        <f t="shared" si="117"/>
        <v>0.32511677523962579</v>
      </c>
      <c r="AH42" s="52">
        <f t="shared" ref="AH42:AI42" si="118">AH19/AH$13</f>
        <v>0.38366207727916019</v>
      </c>
      <c r="AI42" s="52">
        <f t="shared" si="118"/>
        <v>0.44167297763935126</v>
      </c>
      <c r="AJ42" s="52">
        <f t="shared" ref="AJ42" si="119">AJ19/AJ$13</f>
        <v>0.48605020256407666</v>
      </c>
    </row>
    <row r="43" spans="1:36" x14ac:dyDescent="0.35">
      <c r="A43" s="86" t="s">
        <v>229</v>
      </c>
      <c r="B43" s="52">
        <f t="shared" si="83"/>
        <v>6.3647748491347286E-2</v>
      </c>
      <c r="C43" s="52">
        <f t="shared" si="83"/>
        <v>3.718588103589391E-2</v>
      </c>
      <c r="D43" s="52">
        <f t="shared" si="83"/>
        <v>1.9836909067910125E-2</v>
      </c>
      <c r="E43" s="52">
        <f t="shared" si="83"/>
        <v>2.3581823126174292E-2</v>
      </c>
      <c r="F43" s="52">
        <f t="shared" si="83"/>
        <v>4.6267543629414876E-2</v>
      </c>
      <c r="G43" s="52">
        <f t="shared" ref="G43" si="120">G20/G$13</f>
        <v>6.9941889803405474E-2</v>
      </c>
      <c r="H43" s="52">
        <f t="shared" ref="H43" si="121">H20/H$13</f>
        <v>4.0761929599852295E-2</v>
      </c>
      <c r="I43" s="52">
        <f t="shared" si="83"/>
        <v>6.9941889803405474E-2</v>
      </c>
      <c r="J43" s="52">
        <f t="shared" si="83"/>
        <v>4.9072218796324917E-2</v>
      </c>
      <c r="K43" s="52">
        <f t="shared" si="83"/>
        <v>4.0761929599852295E-2</v>
      </c>
      <c r="M43" s="112"/>
      <c r="N43" s="112"/>
      <c r="O43" s="55"/>
      <c r="Q43" s="52">
        <f t="shared" ref="Q43:AE43" si="122">Q20/Q$13</f>
        <v>3.1267444006799067E-2</v>
      </c>
      <c r="R43" s="52">
        <f t="shared" si="122"/>
        <v>2.6942888682834502E-2</v>
      </c>
      <c r="S43" s="52">
        <f t="shared" si="122"/>
        <v>2.2646121544519008E-2</v>
      </c>
      <c r="T43" s="52">
        <f t="shared" si="122"/>
        <v>1.9837857348898015E-2</v>
      </c>
      <c r="U43" s="52">
        <f t="shared" si="122"/>
        <v>1.9028215769182445E-2</v>
      </c>
      <c r="V43" s="52">
        <f t="shared" si="122"/>
        <v>2.0444441163127536E-2</v>
      </c>
      <c r="W43" s="52">
        <f t="shared" si="122"/>
        <v>2.2326858644181654E-2</v>
      </c>
      <c r="X43" s="52">
        <f t="shared" si="122"/>
        <v>2.3582683971355684E-2</v>
      </c>
      <c r="Y43" s="52">
        <f t="shared" si="122"/>
        <v>2.5307118695857184E-2</v>
      </c>
      <c r="Z43" s="52">
        <f t="shared" si="122"/>
        <v>3.1339116647100457E-2</v>
      </c>
      <c r="AA43" s="52">
        <f t="shared" si="122"/>
        <v>3.8578997365690544E-2</v>
      </c>
      <c r="AB43" s="52">
        <f t="shared" si="122"/>
        <v>4.6267847577599587E-2</v>
      </c>
      <c r="AC43" s="52">
        <f t="shared" si="122"/>
        <v>5.9956721310505147E-2</v>
      </c>
      <c r="AD43" s="52">
        <f t="shared" si="122"/>
        <v>7.5982991678906125E-2</v>
      </c>
      <c r="AE43" s="52">
        <f t="shared" si="122"/>
        <v>7.4985307405140242E-2</v>
      </c>
      <c r="AF43" s="52">
        <f t="shared" ref="AF43:AG43" si="123">AF20/AF$13</f>
        <v>6.9941889803405474E-2</v>
      </c>
      <c r="AG43" s="52">
        <f t="shared" si="123"/>
        <v>6.3555546322826159E-2</v>
      </c>
      <c r="AH43" s="52">
        <f t="shared" ref="AH43:AI43" si="124">AH20/AH$13</f>
        <v>5.529328428737789E-2</v>
      </c>
      <c r="AI43" s="52">
        <f t="shared" si="124"/>
        <v>4.9072218796324917E-2</v>
      </c>
      <c r="AJ43" s="52">
        <f t="shared" ref="AJ43" si="125">AJ20/AJ$13</f>
        <v>4.0761929599852295E-2</v>
      </c>
    </row>
    <row r="44" spans="1:36" x14ac:dyDescent="0.35">
      <c r="A44" s="86" t="s">
        <v>230</v>
      </c>
      <c r="B44" s="52">
        <f t="shared" si="83"/>
        <v>6.6572153450192443E-3</v>
      </c>
      <c r="C44" s="52">
        <f t="shared" si="83"/>
        <v>3.5302666175349531E-3</v>
      </c>
      <c r="D44" s="52">
        <f t="shared" si="83"/>
        <v>1.0855573519159107E-3</v>
      </c>
      <c r="E44" s="52">
        <f t="shared" si="83"/>
        <v>5.3653255149134688E-4</v>
      </c>
      <c r="F44" s="52">
        <f t="shared" si="83"/>
        <v>3.4791369520710881E-3</v>
      </c>
      <c r="G44" s="52">
        <f t="shared" ref="G44" si="126">G21/G$13</f>
        <v>3.4015793774796028E-3</v>
      </c>
      <c r="H44" s="52">
        <f t="shared" ref="H44" si="127">H21/H$13</f>
        <v>9.0997534632784715E-3</v>
      </c>
      <c r="I44" s="52">
        <f t="shared" si="83"/>
        <v>3.4015793774796028E-3</v>
      </c>
      <c r="J44" s="52">
        <f t="shared" si="83"/>
        <v>8.534998355161286E-3</v>
      </c>
      <c r="K44" s="52">
        <f t="shared" si="83"/>
        <v>9.0997534632784715E-3</v>
      </c>
      <c r="M44" s="112"/>
      <c r="N44" s="112"/>
      <c r="O44" s="55"/>
      <c r="Q44" s="52">
        <f t="shared" ref="Q44:AE44" si="128">Q21/Q$13</f>
        <v>1.9441510078550804E-3</v>
      </c>
      <c r="R44" s="52">
        <f t="shared" si="128"/>
        <v>1.6495231043114329E-3</v>
      </c>
      <c r="S44" s="52">
        <f t="shared" si="128"/>
        <v>1.1671605700740407E-3</v>
      </c>
      <c r="T44" s="52">
        <f t="shared" si="128"/>
        <v>1.0865237743238288E-3</v>
      </c>
      <c r="U44" s="52">
        <f t="shared" si="128"/>
        <v>8.9371732573519005E-4</v>
      </c>
      <c r="V44" s="52">
        <f t="shared" si="128"/>
        <v>9.0471403017151897E-4</v>
      </c>
      <c r="W44" s="52">
        <f t="shared" si="128"/>
        <v>7.36836606087357E-4</v>
      </c>
      <c r="X44" s="52">
        <f t="shared" si="128"/>
        <v>5.3739339667273713E-4</v>
      </c>
      <c r="Y44" s="52">
        <f t="shared" si="128"/>
        <v>1.3977775775978034E-3</v>
      </c>
      <c r="Z44" s="52">
        <f t="shared" si="128"/>
        <v>2.5705409294426991E-3</v>
      </c>
      <c r="AA44" s="52">
        <f t="shared" si="128"/>
        <v>4.0143414452447623E-3</v>
      </c>
      <c r="AB44" s="52">
        <f t="shared" si="128"/>
        <v>3.4794409002558086E-3</v>
      </c>
      <c r="AC44" s="52">
        <f t="shared" si="128"/>
        <v>3.7289981679068194E-3</v>
      </c>
      <c r="AD44" s="52">
        <f t="shared" si="128"/>
        <v>2.6498408359813333E-3</v>
      </c>
      <c r="AE44" s="52">
        <f t="shared" si="128"/>
        <v>2.4678817966767848E-3</v>
      </c>
      <c r="AF44" s="52">
        <f t="shared" ref="AF44:AG44" si="129">AF21/AF$13</f>
        <v>3.4015793774796028E-3</v>
      </c>
      <c r="AG44" s="52">
        <f t="shared" si="129"/>
        <v>4.4164570065612814E-3</v>
      </c>
      <c r="AH44" s="52">
        <f t="shared" ref="AH44:AI44" si="130">AH21/AH$13</f>
        <v>5.6375981524593374E-3</v>
      </c>
      <c r="AI44" s="52">
        <f t="shared" si="130"/>
        <v>8.534998355161286E-3</v>
      </c>
      <c r="AJ44" s="52">
        <f t="shared" ref="AJ44" si="131">AJ21/AJ$13</f>
        <v>9.0997534632784715E-3</v>
      </c>
    </row>
    <row r="45" spans="1:36" x14ac:dyDescent="0.35">
      <c r="A45" s="86" t="s">
        <v>232</v>
      </c>
      <c r="B45" s="52">
        <f t="shared" si="83"/>
        <v>5.6990533146328043E-2</v>
      </c>
      <c r="C45" s="52">
        <f t="shared" si="83"/>
        <v>3.3655614418358952E-2</v>
      </c>
      <c r="D45" s="52">
        <f t="shared" si="83"/>
        <v>1.8738616658435181E-2</v>
      </c>
      <c r="E45" s="52">
        <f t="shared" si="83"/>
        <v>2.2924907492834781E-2</v>
      </c>
      <c r="F45" s="52">
        <f t="shared" si="83"/>
        <v>3.759982750701972E-2</v>
      </c>
      <c r="G45" s="52">
        <f t="shared" ref="G45" si="132">G22/G$13</f>
        <v>5.6730073463553944E-2</v>
      </c>
      <c r="H45" s="52">
        <f t="shared" ref="H45" si="133">H22/H$13</f>
        <v>2.8055547975530077E-2</v>
      </c>
      <c r="I45" s="52">
        <f t="shared" si="83"/>
        <v>5.6730073463553944E-2</v>
      </c>
      <c r="J45" s="52">
        <f t="shared" si="83"/>
        <v>3.6211638006812291E-2</v>
      </c>
      <c r="K45" s="52">
        <f t="shared" si="83"/>
        <v>2.8055547975530077E-2</v>
      </c>
      <c r="M45" s="112"/>
      <c r="N45" s="112"/>
      <c r="O45" s="55"/>
      <c r="Q45" s="52">
        <f t="shared" ref="Q45:AE45" si="134">Q22/Q$13</f>
        <v>2.932120774580721E-2</v>
      </c>
      <c r="R45" s="52">
        <f t="shared" si="134"/>
        <v>2.528568181560396E-2</v>
      </c>
      <c r="S45" s="52">
        <f t="shared" si="134"/>
        <v>2.1467203862475359E-2</v>
      </c>
      <c r="T45" s="52">
        <f t="shared" si="134"/>
        <v>1.8738598529335973E-2</v>
      </c>
      <c r="U45" s="52">
        <f t="shared" si="134"/>
        <v>1.8116536487116419E-2</v>
      </c>
      <c r="V45" s="52">
        <f t="shared" si="134"/>
        <v>1.9503301678865156E-2</v>
      </c>
      <c r="W45" s="52">
        <f t="shared" si="134"/>
        <v>2.1540840779074102E-2</v>
      </c>
      <c r="X45" s="52">
        <f t="shared" si="134"/>
        <v>2.2924907492834781E-2</v>
      </c>
      <c r="Y45" s="52">
        <f t="shared" si="134"/>
        <v>2.3758693490991998E-2</v>
      </c>
      <c r="Z45" s="52">
        <f t="shared" si="134"/>
        <v>2.6069448616127356E-2</v>
      </c>
      <c r="AA45" s="52">
        <f t="shared" si="134"/>
        <v>2.9970901399799882E-2</v>
      </c>
      <c r="AB45" s="52">
        <f t="shared" si="134"/>
        <v>3.759982750701972E-2</v>
      </c>
      <c r="AC45" s="52">
        <f t="shared" si="134"/>
        <v>5.1475562522537988E-2</v>
      </c>
      <c r="AD45" s="52">
        <f t="shared" si="134"/>
        <v>6.4302753665751514E-2</v>
      </c>
      <c r="AE45" s="52">
        <f t="shared" si="134"/>
        <v>6.268891696358346E-2</v>
      </c>
      <c r="AF45" s="52">
        <f t="shared" ref="AF45:AG45" si="135">AF22/AF$13</f>
        <v>5.6730073463553944E-2</v>
      </c>
      <c r="AG45" s="52">
        <f t="shared" si="135"/>
        <v>4.9803147453792648E-2</v>
      </c>
      <c r="AH45" s="52">
        <f t="shared" ref="AH45:AI45" si="136">AH22/AH$13</f>
        <v>4.3648062154044827E-2</v>
      </c>
      <c r="AI45" s="52">
        <f t="shared" si="136"/>
        <v>3.6211638006812291E-2</v>
      </c>
      <c r="AJ45" s="52">
        <f t="shared" ref="AJ45" si="137">AJ22/AJ$13</f>
        <v>2.8055547975530077E-2</v>
      </c>
    </row>
    <row r="46" spans="1:36" x14ac:dyDescent="0.35">
      <c r="A46" s="86" t="s">
        <v>233</v>
      </c>
      <c r="B46" s="52">
        <f t="shared" si="83"/>
        <v>0</v>
      </c>
      <c r="C46" s="52">
        <f t="shared" si="83"/>
        <v>0</v>
      </c>
      <c r="D46" s="52">
        <f t="shared" si="83"/>
        <v>1.2735057559032126E-5</v>
      </c>
      <c r="E46" s="52">
        <f t="shared" si="83"/>
        <v>1.2038308184816563E-4</v>
      </c>
      <c r="F46" s="52">
        <f t="shared" si="83"/>
        <v>5.1885791703240609E-3</v>
      </c>
      <c r="G46" s="52">
        <f t="shared" ref="G46" si="138">G23/G$13</f>
        <v>9.8102369623719321E-3</v>
      </c>
      <c r="H46" s="52">
        <f t="shared" ref="H46" si="139">H23/H$13</f>
        <v>3.6066281610437497E-3</v>
      </c>
      <c r="I46" s="52">
        <f t="shared" si="83"/>
        <v>9.8102369623719321E-3</v>
      </c>
      <c r="J46" s="52">
        <f t="shared" si="83"/>
        <v>4.3255824343513332E-3</v>
      </c>
      <c r="K46" s="52">
        <f t="shared" si="83"/>
        <v>3.6066281610437497E-3</v>
      </c>
      <c r="M46" s="112"/>
      <c r="N46" s="112"/>
      <c r="O46" s="55"/>
      <c r="Q46" s="52">
        <f t="shared" ref="Q46:AE46" si="140">Q23/Q$13</f>
        <v>2.0852531367769901E-6</v>
      </c>
      <c r="R46" s="52">
        <f t="shared" si="140"/>
        <v>7.6837629191106639E-6</v>
      </c>
      <c r="S46" s="52">
        <f t="shared" si="140"/>
        <v>1.1757111969610302E-5</v>
      </c>
      <c r="T46" s="52">
        <f t="shared" si="140"/>
        <v>1.2735045238212179E-5</v>
      </c>
      <c r="U46" s="52">
        <f t="shared" si="140"/>
        <v>1.7961956330834916E-5</v>
      </c>
      <c r="V46" s="52">
        <f t="shared" si="140"/>
        <v>3.6425454090859313E-5</v>
      </c>
      <c r="W46" s="52">
        <f t="shared" si="140"/>
        <v>4.9181259020191921E-5</v>
      </c>
      <c r="X46" s="52">
        <f t="shared" si="140"/>
        <v>1.2038308184816563E-4</v>
      </c>
      <c r="Y46" s="52">
        <f t="shared" si="140"/>
        <v>1.5064762726738187E-4</v>
      </c>
      <c r="Z46" s="52">
        <f t="shared" si="140"/>
        <v>2.6991271015304051E-3</v>
      </c>
      <c r="AA46" s="52">
        <f t="shared" si="140"/>
        <v>4.5937545206458956E-3</v>
      </c>
      <c r="AB46" s="52">
        <f t="shared" si="140"/>
        <v>5.1885791703240609E-3</v>
      </c>
      <c r="AC46" s="52">
        <f t="shared" si="140"/>
        <v>4.7521606200603425E-3</v>
      </c>
      <c r="AD46" s="52">
        <f t="shared" si="140"/>
        <v>9.0303971771732855E-3</v>
      </c>
      <c r="AE46" s="52">
        <f t="shared" si="140"/>
        <v>9.8285086448799998E-3</v>
      </c>
      <c r="AF46" s="52">
        <f t="shared" ref="AF46:AG46" si="141">AF23/AF$13</f>
        <v>9.8102369623719321E-3</v>
      </c>
      <c r="AG46" s="52">
        <f t="shared" si="141"/>
        <v>9.3359418624722381E-3</v>
      </c>
      <c r="AH46" s="52">
        <f t="shared" ref="AH46:AI46" si="142">AH23/AH$13</f>
        <v>6.0076239808737305E-3</v>
      </c>
      <c r="AI46" s="52">
        <f t="shared" si="142"/>
        <v>4.3255824343513332E-3</v>
      </c>
      <c r="AJ46" s="52">
        <f t="shared" ref="AJ46" si="143">AJ23/AJ$13</f>
        <v>3.6066281610437497E-3</v>
      </c>
    </row>
    <row r="47" spans="1:36" x14ac:dyDescent="0.35">
      <c r="A47" s="86" t="s">
        <v>231</v>
      </c>
      <c r="B47" s="52">
        <f t="shared" ref="B47:K52" si="144">B24/B$13</f>
        <v>1.3376753541265008E-2</v>
      </c>
      <c r="C47" s="52">
        <f t="shared" si="144"/>
        <v>8.1531237253425898E-3</v>
      </c>
      <c r="D47" s="52">
        <f t="shared" si="144"/>
        <v>1.69467263974423E-2</v>
      </c>
      <c r="E47" s="52">
        <f t="shared" si="144"/>
        <v>1.5273125076598334E-2</v>
      </c>
      <c r="F47" s="52">
        <f t="shared" si="144"/>
        <v>1.1241307750687901E-2</v>
      </c>
      <c r="G47" s="52">
        <f t="shared" ref="G47" si="145">G24/G$13</f>
        <v>3.0484778681425491E-3</v>
      </c>
      <c r="H47" s="52">
        <f t="shared" ref="H47" si="146">H24/H$13</f>
        <v>4.3781339948143649E-4</v>
      </c>
      <c r="I47" s="52">
        <f t="shared" si="144"/>
        <v>3.0484778681425491E-3</v>
      </c>
      <c r="J47" s="52">
        <f t="shared" si="144"/>
        <v>8.0086345478389269E-4</v>
      </c>
      <c r="K47" s="52">
        <f t="shared" si="144"/>
        <v>4.3781339948143649E-4</v>
      </c>
      <c r="M47" s="112"/>
      <c r="N47" s="112"/>
      <c r="O47" s="55"/>
      <c r="Q47" s="52">
        <f t="shared" ref="Q47:AE47" si="147">Q24/Q$13</f>
        <v>7.6366603764632893E-3</v>
      </c>
      <c r="R47" s="52">
        <f t="shared" si="147"/>
        <v>1.029895422793268E-2</v>
      </c>
      <c r="S47" s="52">
        <f t="shared" si="147"/>
        <v>1.4013622405086778E-2</v>
      </c>
      <c r="T47" s="52">
        <f t="shared" si="147"/>
        <v>1.6946710001947918E-2</v>
      </c>
      <c r="U47" s="52">
        <f t="shared" si="147"/>
        <v>1.6676148020595423E-2</v>
      </c>
      <c r="V47" s="52">
        <f t="shared" si="147"/>
        <v>1.569824989688022E-2</v>
      </c>
      <c r="W47" s="52">
        <f t="shared" si="147"/>
        <v>1.21286802648117E-2</v>
      </c>
      <c r="X47" s="52">
        <f t="shared" si="147"/>
        <v>1.5273125076598334E-2</v>
      </c>
      <c r="Y47" s="52">
        <f t="shared" si="147"/>
        <v>1.8104562655926321E-2</v>
      </c>
      <c r="Z47" s="52">
        <f t="shared" si="147"/>
        <v>1.8490687331487916E-2</v>
      </c>
      <c r="AA47" s="52">
        <f t="shared" si="147"/>
        <v>1.4692969020205934E-2</v>
      </c>
      <c r="AB47" s="52">
        <f t="shared" si="147"/>
        <v>1.1241307750687901E-2</v>
      </c>
      <c r="AC47" s="52">
        <f t="shared" si="147"/>
        <v>9.4087411991649814E-3</v>
      </c>
      <c r="AD47" s="52">
        <f t="shared" si="147"/>
        <v>6.9697931130116081E-3</v>
      </c>
      <c r="AE47" s="52">
        <f t="shared" si="147"/>
        <v>4.6504617546732985E-3</v>
      </c>
      <c r="AF47" s="52">
        <f t="shared" ref="AF47:AG47" si="148">AF24/AF$13</f>
        <v>3.0484778681425491E-3</v>
      </c>
      <c r="AG47" s="52">
        <f t="shared" si="148"/>
        <v>2.0503054168547344E-3</v>
      </c>
      <c r="AH47" s="52">
        <f t="shared" ref="AH47:AI47" si="149">AH24/AH$13</f>
        <v>1.3387619471530443E-3</v>
      </c>
      <c r="AI47" s="52">
        <f t="shared" si="149"/>
        <v>8.0086345478389269E-4</v>
      </c>
      <c r="AJ47" s="52">
        <f t="shared" ref="AJ47" si="150">AJ24/AJ$13</f>
        <v>4.3781339948143649E-4</v>
      </c>
    </row>
    <row r="48" spans="1:36" s="50" customFormat="1" x14ac:dyDescent="0.35">
      <c r="A48" s="87" t="s">
        <v>44</v>
      </c>
      <c r="B48" s="91">
        <f t="shared" si="144"/>
        <v>9.3737672437486444E-2</v>
      </c>
      <c r="C48" s="91">
        <f t="shared" si="144"/>
        <v>7.5223969405359761E-2</v>
      </c>
      <c r="D48" s="91">
        <f t="shared" si="144"/>
        <v>4.598685944331269E-2</v>
      </c>
      <c r="E48" s="91">
        <f t="shared" si="144"/>
        <v>2.9194659849154522E-2</v>
      </c>
      <c r="F48" s="91">
        <f t="shared" si="144"/>
        <v>1.32582628191975E-2</v>
      </c>
      <c r="G48" s="91">
        <f t="shared" ref="G48" si="151">G25/G$13</f>
        <v>2.0356276288330311E-3</v>
      </c>
      <c r="H48" s="91">
        <f t="shared" ref="H48" si="152">H25/H$13</f>
        <v>1.5068488995471634E-3</v>
      </c>
      <c r="I48" s="91">
        <f t="shared" si="144"/>
        <v>2.0356276288330311E-3</v>
      </c>
      <c r="J48" s="91">
        <f t="shared" si="144"/>
        <v>1.5802897274120233E-3</v>
      </c>
      <c r="K48" s="91">
        <f t="shared" si="144"/>
        <v>1.5068488995471634E-3</v>
      </c>
      <c r="M48" s="116"/>
      <c r="N48" s="116"/>
      <c r="O48" s="90"/>
      <c r="Q48" s="91">
        <f t="shared" ref="Q48:AE48" si="153">Q25/Q$13</f>
        <v>5.3759187410228143E-2</v>
      </c>
      <c r="R48" s="91">
        <f t="shared" si="153"/>
        <v>5.0631300716511757E-2</v>
      </c>
      <c r="S48" s="91">
        <f t="shared" si="153"/>
        <v>4.9125070655244386E-2</v>
      </c>
      <c r="T48" s="91">
        <f t="shared" si="153"/>
        <v>4.598681495228369E-2</v>
      </c>
      <c r="U48" s="91">
        <f t="shared" si="153"/>
        <v>3.6052085883509222E-2</v>
      </c>
      <c r="V48" s="91">
        <f t="shared" si="153"/>
        <v>3.6142646921257814E-2</v>
      </c>
      <c r="W48" s="91">
        <f t="shared" si="153"/>
        <v>3.5273299167066931E-2</v>
      </c>
      <c r="X48" s="91">
        <f t="shared" si="153"/>
        <v>2.9194659849154522E-2</v>
      </c>
      <c r="Y48" s="91">
        <f t="shared" si="153"/>
        <v>2.8350635407403374E-2</v>
      </c>
      <c r="Z48" s="91">
        <f t="shared" si="153"/>
        <v>2.6600122223119842E-2</v>
      </c>
      <c r="AA48" s="91">
        <f t="shared" si="153"/>
        <v>2.744402939142452E-2</v>
      </c>
      <c r="AB48" s="91">
        <f t="shared" si="153"/>
        <v>1.32582628191975E-2</v>
      </c>
      <c r="AC48" s="91">
        <f t="shared" si="153"/>
        <v>9.3201968437136747E-3</v>
      </c>
      <c r="AD48" s="91">
        <f t="shared" si="153"/>
        <v>9.7290648571257219E-3</v>
      </c>
      <c r="AE48" s="91">
        <f t="shared" si="153"/>
        <v>2.032629898554815E-3</v>
      </c>
      <c r="AF48" s="91">
        <f t="shared" ref="AF48:AG48" si="154">AF25/AF$13</f>
        <v>2.0356276288330311E-3</v>
      </c>
      <c r="AG48" s="91">
        <f t="shared" si="154"/>
        <v>1.6808277597122369E-3</v>
      </c>
      <c r="AH48" s="91">
        <f t="shared" ref="AH48:AI48" si="155">AH25/AH$13</f>
        <v>1.7402838857984479E-3</v>
      </c>
      <c r="AI48" s="91">
        <f t="shared" si="155"/>
        <v>1.5802897274120233E-3</v>
      </c>
      <c r="AJ48" s="91">
        <f t="shared" ref="AJ48" si="156">AJ25/AJ$13</f>
        <v>1.5068488995471634E-3</v>
      </c>
    </row>
    <row r="49" spans="1:36" s="50" customFormat="1" x14ac:dyDescent="0.35">
      <c r="A49" s="87" t="s">
        <v>45</v>
      </c>
      <c r="B49" s="92">
        <f t="shared" si="144"/>
        <v>1.1879893983522152E-2</v>
      </c>
      <c r="C49" s="92">
        <f t="shared" si="144"/>
        <v>1.4835133343604243E-2</v>
      </c>
      <c r="D49" s="92">
        <f t="shared" si="144"/>
        <v>1.2533785479612121E-2</v>
      </c>
      <c r="E49" s="92">
        <f t="shared" si="144"/>
        <v>6.8314751431540199E-3</v>
      </c>
      <c r="F49" s="92">
        <f t="shared" si="144"/>
        <v>3.9027616143377203E-3</v>
      </c>
      <c r="G49" s="92">
        <f t="shared" ref="G49" si="157">G26/G$13</f>
        <v>7.7721800090690451E-3</v>
      </c>
      <c r="H49" s="92">
        <f t="shared" ref="H49" si="158">H26/H$13</f>
        <v>3.7267439287174122E-3</v>
      </c>
      <c r="I49" s="92">
        <f t="shared" si="144"/>
        <v>7.7721800090690451E-3</v>
      </c>
      <c r="J49" s="92">
        <f t="shared" si="144"/>
        <v>5.4372713622409833E-3</v>
      </c>
      <c r="K49" s="92">
        <f t="shared" si="144"/>
        <v>3.7267439287174122E-3</v>
      </c>
      <c r="M49" s="116"/>
      <c r="N49" s="116"/>
      <c r="O49" s="106"/>
      <c r="Q49" s="92">
        <f t="shared" ref="Q49:AE49" si="159">Q26/Q$13</f>
        <v>1.9510649799828965E-2</v>
      </c>
      <c r="R49" s="92">
        <f t="shared" si="159"/>
        <v>1.5288878462383979E-2</v>
      </c>
      <c r="S49" s="92">
        <f t="shared" si="159"/>
        <v>1.5045475496461043E-2</v>
      </c>
      <c r="T49" s="92">
        <f t="shared" si="159"/>
        <v>1.2533773353517408E-2</v>
      </c>
      <c r="U49" s="92">
        <f t="shared" si="159"/>
        <v>1.1495209049953001E-2</v>
      </c>
      <c r="V49" s="92">
        <f t="shared" si="159"/>
        <v>8.8215562514178201E-3</v>
      </c>
      <c r="W49" s="92">
        <f t="shared" si="159"/>
        <v>9.4234019999270315E-3</v>
      </c>
      <c r="X49" s="92">
        <f t="shared" si="159"/>
        <v>6.8314751431540199E-3</v>
      </c>
      <c r="Y49" s="92">
        <f t="shared" si="159"/>
        <v>6.9891289085641326E-3</v>
      </c>
      <c r="Z49" s="92">
        <f t="shared" si="159"/>
        <v>6.8559983923956458E-3</v>
      </c>
      <c r="AA49" s="92">
        <f t="shared" si="159"/>
        <v>6.2858169912702244E-3</v>
      </c>
      <c r="AB49" s="92">
        <f t="shared" si="159"/>
        <v>3.9027616143377203E-3</v>
      </c>
      <c r="AC49" s="92">
        <f t="shared" si="159"/>
        <v>4.2199690742353718E-3</v>
      </c>
      <c r="AD49" s="92">
        <f t="shared" si="159"/>
        <v>5.6577540324938601E-3</v>
      </c>
      <c r="AE49" s="92">
        <f t="shared" si="159"/>
        <v>8.2742764366718086E-3</v>
      </c>
      <c r="AF49" s="92">
        <f t="shared" ref="AF49:AG49" si="160">AF26/AF$13</f>
        <v>7.7721800090690451E-3</v>
      </c>
      <c r="AG49" s="92">
        <f t="shared" si="160"/>
        <v>8.1816780484735979E-3</v>
      </c>
      <c r="AH49" s="92">
        <f t="shared" ref="AH49:AI49" si="161">AH26/AH$13</f>
        <v>6.7976215523082506E-3</v>
      </c>
      <c r="AI49" s="92">
        <f t="shared" si="161"/>
        <v>5.4372713622409833E-3</v>
      </c>
      <c r="AJ49" s="92">
        <f t="shared" ref="AJ49" si="162">AJ26/AJ$13</f>
        <v>3.7267439287174122E-3</v>
      </c>
    </row>
    <row r="50" spans="1:36" x14ac:dyDescent="0.35">
      <c r="A50" s="38" t="s">
        <v>47</v>
      </c>
      <c r="B50" s="57">
        <f t="shared" si="144"/>
        <v>8.9584559116779039E-2</v>
      </c>
      <c r="C50" s="57">
        <f t="shared" si="144"/>
        <v>0.10731223760470514</v>
      </c>
      <c r="D50" s="57">
        <f t="shared" si="144"/>
        <v>0.12661343402532213</v>
      </c>
      <c r="E50" s="57">
        <f t="shared" si="144"/>
        <v>0.16325221947865284</v>
      </c>
      <c r="F50" s="57">
        <f t="shared" si="144"/>
        <v>0.17998108075441524</v>
      </c>
      <c r="G50" s="57">
        <f t="shared" ref="G50" si="163">G27/G$13</f>
        <v>0.14169840536982589</v>
      </c>
      <c r="H50" s="57">
        <f t="shared" ref="H50" si="164">H27/H$13</f>
        <v>9.7068773226417535E-2</v>
      </c>
      <c r="I50" s="57">
        <f t="shared" si="144"/>
        <v>0.14169840536982589</v>
      </c>
      <c r="J50" s="57">
        <f t="shared" si="144"/>
        <v>9.8451883476378912E-2</v>
      </c>
      <c r="K50" s="57">
        <f t="shared" si="144"/>
        <v>9.7068773226417535E-2</v>
      </c>
      <c r="M50" s="111"/>
      <c r="N50" s="111"/>
      <c r="O50" s="108"/>
      <c r="Q50" s="57">
        <f t="shared" ref="Q50:AE50" si="165">Q27/Q$13</f>
        <v>0.10293836326733725</v>
      </c>
      <c r="R50" s="57">
        <f t="shared" si="165"/>
        <v>0.10418004456664903</v>
      </c>
      <c r="S50" s="57">
        <f t="shared" si="165"/>
        <v>0.11223020723589222</v>
      </c>
      <c r="T50" s="57">
        <f t="shared" si="165"/>
        <v>0.12661331153028693</v>
      </c>
      <c r="U50" s="57">
        <f t="shared" si="165"/>
        <v>0.12669941620528744</v>
      </c>
      <c r="V50" s="57">
        <f t="shared" si="165"/>
        <v>0.13141619542402488</v>
      </c>
      <c r="W50" s="57">
        <f t="shared" si="165"/>
        <v>0.14626577377232414</v>
      </c>
      <c r="X50" s="57">
        <f t="shared" si="165"/>
        <v>0.16325221947865284</v>
      </c>
      <c r="Y50" s="57">
        <f t="shared" si="165"/>
        <v>0.1624024610089464</v>
      </c>
      <c r="Z50" s="57">
        <f t="shared" si="165"/>
        <v>0.1669212792831779</v>
      </c>
      <c r="AA50" s="57">
        <f t="shared" si="165"/>
        <v>0.16885251932431175</v>
      </c>
      <c r="AB50" s="57">
        <f t="shared" si="165"/>
        <v>0.17998108075441524</v>
      </c>
      <c r="AC50" s="57">
        <f t="shared" si="165"/>
        <v>0.18872914199993288</v>
      </c>
      <c r="AD50" s="57">
        <f t="shared" si="165"/>
        <v>0.18641734792028952</v>
      </c>
      <c r="AE50" s="57">
        <f t="shared" si="165"/>
        <v>0.16181943385995234</v>
      </c>
      <c r="AF50" s="57">
        <f t="shared" ref="AF50:AG50" si="166">AF27/AF$13</f>
        <v>0.14169840536982589</v>
      </c>
      <c r="AG50" s="57">
        <f t="shared" si="166"/>
        <v>0.12126996721815651</v>
      </c>
      <c r="AH50" s="57">
        <f t="shared" ref="AH50:AI50" si="167">AH27/AH$13</f>
        <v>0.10707178818922328</v>
      </c>
      <c r="AI50" s="57">
        <f t="shared" si="167"/>
        <v>9.8451883476378912E-2</v>
      </c>
      <c r="AJ50" s="57">
        <f t="shared" ref="AJ50" si="168">AJ27/AJ$13</f>
        <v>9.7068773226417535E-2</v>
      </c>
    </row>
    <row r="51" spans="1:36" x14ac:dyDescent="0.35">
      <c r="A51" s="44" t="s">
        <v>49</v>
      </c>
      <c r="B51" s="52">
        <f t="shared" si="144"/>
        <v>8.9020055048689942E-2</v>
      </c>
      <c r="C51" s="52">
        <f t="shared" si="144"/>
        <v>0.10601418829141586</v>
      </c>
      <c r="D51" s="52">
        <f t="shared" si="144"/>
        <v>0.12018502223151251</v>
      </c>
      <c r="E51" s="52">
        <f t="shared" si="144"/>
        <v>0.15139214088109021</v>
      </c>
      <c r="F51" s="52">
        <f t="shared" si="144"/>
        <v>0.1658277022329937</v>
      </c>
      <c r="G51" s="52">
        <f t="shared" ref="G51" si="169">G28/G$13</f>
        <v>0.12584637100750173</v>
      </c>
      <c r="H51" s="52">
        <f t="shared" ref="H51" si="170">H28/H$13</f>
        <v>8.4513207172783628E-2</v>
      </c>
      <c r="I51" s="52">
        <f t="shared" si="144"/>
        <v>0.12584637100750173</v>
      </c>
      <c r="J51" s="52">
        <f t="shared" si="144"/>
        <v>8.5019653009952081E-2</v>
      </c>
      <c r="K51" s="52">
        <f t="shared" si="144"/>
        <v>8.4513207172783628E-2</v>
      </c>
      <c r="M51" s="112"/>
      <c r="N51" s="112"/>
      <c r="O51" s="55"/>
      <c r="Q51" s="52">
        <f t="shared" ref="Q51:AE51" si="171">Q28/Q$13</f>
        <v>0.10162585557266605</v>
      </c>
      <c r="R51" s="52">
        <f t="shared" si="171"/>
        <v>0.10245600349563379</v>
      </c>
      <c r="S51" s="52">
        <f t="shared" si="171"/>
        <v>0.11069246477532088</v>
      </c>
      <c r="T51" s="52">
        <f t="shared" si="171"/>
        <v>0.12018490595578996</v>
      </c>
      <c r="U51" s="52">
        <f t="shared" si="171"/>
        <v>0.11895176959049131</v>
      </c>
      <c r="V51" s="52">
        <f t="shared" si="171"/>
        <v>0.12219784791992266</v>
      </c>
      <c r="W51" s="52">
        <f t="shared" si="171"/>
        <v>0.13521235849710472</v>
      </c>
      <c r="X51" s="52">
        <f t="shared" si="171"/>
        <v>0.15139214088109021</v>
      </c>
      <c r="Y51" s="52">
        <f t="shared" si="171"/>
        <v>0.15041394648882328</v>
      </c>
      <c r="Z51" s="52">
        <f t="shared" si="171"/>
        <v>0.15474973176212162</v>
      </c>
      <c r="AA51" s="52">
        <f t="shared" si="171"/>
        <v>0.1561109612149176</v>
      </c>
      <c r="AB51" s="52">
        <f t="shared" si="171"/>
        <v>0.1658277022329937</v>
      </c>
      <c r="AC51" s="52">
        <f t="shared" si="171"/>
        <v>0.17255022235937836</v>
      </c>
      <c r="AD51" s="52">
        <f t="shared" si="171"/>
        <v>0.16891009636749185</v>
      </c>
      <c r="AE51" s="52">
        <f t="shared" si="171"/>
        <v>0.14477835132811073</v>
      </c>
      <c r="AF51" s="52">
        <f t="shared" ref="AF51:AG51" si="172">AF28/AF$13</f>
        <v>0.12584637100750173</v>
      </c>
      <c r="AG51" s="52">
        <f t="shared" si="172"/>
        <v>0.10628068305404473</v>
      </c>
      <c r="AH51" s="52">
        <f t="shared" ref="AH51:AI51" si="173">AH28/AH$13</f>
        <v>9.2786304589731486E-2</v>
      </c>
      <c r="AI51" s="52">
        <f t="shared" si="173"/>
        <v>8.5019653009952081E-2</v>
      </c>
      <c r="AJ51" s="52">
        <f t="shared" ref="AJ51" si="174">AJ28/AJ$13</f>
        <v>8.4513207172783628E-2</v>
      </c>
    </row>
    <row r="52" spans="1:36" x14ac:dyDescent="0.35">
      <c r="A52" s="44" t="s">
        <v>60</v>
      </c>
      <c r="B52" s="52">
        <f t="shared" si="144"/>
        <v>5.6450406808909671E-4</v>
      </c>
      <c r="C52" s="52">
        <f t="shared" si="144"/>
        <v>1.2980493132892694E-3</v>
      </c>
      <c r="D52" s="52">
        <f t="shared" si="144"/>
        <v>6.4284117938096207E-3</v>
      </c>
      <c r="E52" s="52">
        <f t="shared" si="144"/>
        <v>1.1860078597562657E-2</v>
      </c>
      <c r="F52" s="52">
        <f t="shared" si="144"/>
        <v>1.4153378521421523E-2</v>
      </c>
      <c r="G52" s="52">
        <f t="shared" ref="G52" si="175">G29/G$13</f>
        <v>1.5852034362324144E-2</v>
      </c>
      <c r="H52" s="52">
        <f t="shared" ref="H52" si="176">H29/H$13</f>
        <v>1.2555566053633902E-2</v>
      </c>
      <c r="I52" s="52">
        <f t="shared" si="144"/>
        <v>1.5852034362324144E-2</v>
      </c>
      <c r="J52" s="52">
        <f t="shared" si="144"/>
        <v>1.3432230466426835E-2</v>
      </c>
      <c r="K52" s="52">
        <f t="shared" si="144"/>
        <v>1.2555566053633902E-2</v>
      </c>
      <c r="M52" s="112"/>
      <c r="N52" s="112"/>
      <c r="O52" s="55"/>
      <c r="Q52" s="52">
        <f t="shared" ref="Q52:AE52" si="177">Q29/Q$13</f>
        <v>1.3125076946711957E-3</v>
      </c>
      <c r="R52" s="52">
        <f t="shared" si="177"/>
        <v>1.7240410710152381E-3</v>
      </c>
      <c r="S52" s="52">
        <f t="shared" si="177"/>
        <v>1.537742460571339E-3</v>
      </c>
      <c r="T52" s="52">
        <f t="shared" si="177"/>
        <v>6.428405574496995E-3</v>
      </c>
      <c r="U52" s="52">
        <f t="shared" si="177"/>
        <v>7.7476466147961441E-3</v>
      </c>
      <c r="V52" s="52">
        <f t="shared" si="177"/>
        <v>9.2183475041022287E-3</v>
      </c>
      <c r="W52" s="52">
        <f t="shared" si="177"/>
        <v>1.1053415275219419E-2</v>
      </c>
      <c r="X52" s="52">
        <f t="shared" si="177"/>
        <v>1.1860078597562657E-2</v>
      </c>
      <c r="Y52" s="52">
        <f t="shared" si="177"/>
        <v>1.1988514520123124E-2</v>
      </c>
      <c r="Z52" s="52">
        <f t="shared" si="177"/>
        <v>1.2171547521056284E-2</v>
      </c>
      <c r="AA52" s="52">
        <f t="shared" si="177"/>
        <v>1.2741558109394129E-2</v>
      </c>
      <c r="AB52" s="52">
        <f t="shared" si="177"/>
        <v>1.4153378521421523E-2</v>
      </c>
      <c r="AC52" s="52">
        <f t="shared" si="177"/>
        <v>1.6178919640554533E-2</v>
      </c>
      <c r="AD52" s="52">
        <f t="shared" si="177"/>
        <v>1.750725155279766E-2</v>
      </c>
      <c r="AE52" s="52">
        <f t="shared" si="177"/>
        <v>1.7041082531841601E-2</v>
      </c>
      <c r="AF52" s="52">
        <f t="shared" ref="AF52:AG52" si="178">AF29/AF$13</f>
        <v>1.5852034362324144E-2</v>
      </c>
      <c r="AG52" s="52">
        <f t="shared" si="178"/>
        <v>1.4989284164111782E-2</v>
      </c>
      <c r="AH52" s="52">
        <f t="shared" ref="AH52:AI52" si="179">AH29/AH$13</f>
        <v>1.4285483599491795E-2</v>
      </c>
      <c r="AI52" s="52">
        <f t="shared" si="179"/>
        <v>1.3432230466426835E-2</v>
      </c>
      <c r="AJ52" s="52">
        <f t="shared" ref="AJ52" si="180">AJ29/AJ$13</f>
        <v>1.2555566053633902E-2</v>
      </c>
    </row>
    <row r="53" spans="1:36" x14ac:dyDescent="0.35">
      <c r="B53" s="36"/>
      <c r="C53" s="36"/>
      <c r="D53" s="36"/>
      <c r="E53" s="36"/>
      <c r="F53" s="36"/>
      <c r="G53" s="36"/>
      <c r="H53" s="36"/>
      <c r="I53" s="36"/>
      <c r="J53" s="36"/>
      <c r="K53" s="36"/>
      <c r="M53" s="110"/>
      <c r="N53" s="110"/>
      <c r="O53" s="110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</row>
    <row r="54" spans="1:36" x14ac:dyDescent="0.35">
      <c r="A54" s="42" t="s">
        <v>56</v>
      </c>
      <c r="B54" s="52">
        <f t="shared" ref="B54:I54" si="181">1-B55</f>
        <v>0.86356581511362729</v>
      </c>
      <c r="C54" s="52">
        <f t="shared" si="181"/>
        <v>0.89039880033861407</v>
      </c>
      <c r="D54" s="52">
        <f t="shared" si="181"/>
        <v>0.93085247713792763</v>
      </c>
      <c r="E54" s="52">
        <f t="shared" si="181"/>
        <v>0.951489147530035</v>
      </c>
      <c r="F54" s="52">
        <f t="shared" si="181"/>
        <v>0.9725752868196047</v>
      </c>
      <c r="G54" s="52">
        <f t="shared" si="181"/>
        <v>0.98151201029543067</v>
      </c>
      <c r="H54" s="52">
        <f t="shared" si="181"/>
        <v>0.98768027267513325</v>
      </c>
      <c r="I54" s="52">
        <f t="shared" si="181"/>
        <v>0.98151201029543067</v>
      </c>
      <c r="J54" s="52">
        <f t="shared" ref="J54:K54" si="182">1-J55</f>
        <v>0.9849280134741687</v>
      </c>
      <c r="K54" s="52">
        <f t="shared" si="182"/>
        <v>0.98768027267513325</v>
      </c>
      <c r="M54" s="112"/>
      <c r="N54" s="112"/>
      <c r="O54" s="55"/>
      <c r="Q54" s="52">
        <f t="shared" ref="Q54:U54" si="183">1-Q55</f>
        <v>0.91541973851826941</v>
      </c>
      <c r="R54" s="52">
        <f t="shared" si="183"/>
        <v>0.92320570590106499</v>
      </c>
      <c r="S54" s="52">
        <f t="shared" si="183"/>
        <v>0.92545587440726662</v>
      </c>
      <c r="T54" s="52">
        <f t="shared" si="183"/>
        <v>0.93085254403626516</v>
      </c>
      <c r="U54" s="52">
        <f t="shared" si="183"/>
        <v>0.94136557255799536</v>
      </c>
      <c r="V54" s="52">
        <f t="shared" ref="V54" si="184">1-V55</f>
        <v>0.94429076613085328</v>
      </c>
      <c r="W54" s="52">
        <f>1-W55</f>
        <v>0.94388831852549404</v>
      </c>
      <c r="X54" s="52">
        <f t="shared" ref="X54:AJ54" si="185">1-X55</f>
        <v>0.951489147530035</v>
      </c>
      <c r="Y54" s="52">
        <f t="shared" si="185"/>
        <v>0.95293759495485653</v>
      </c>
      <c r="Z54" s="52">
        <f t="shared" si="185"/>
        <v>0.95448758360536634</v>
      </c>
      <c r="AA54" s="52">
        <f t="shared" si="185"/>
        <v>0.9564047443081285</v>
      </c>
      <c r="AB54" s="52">
        <f t="shared" si="185"/>
        <v>0.9725752868196047</v>
      </c>
      <c r="AC54" s="52">
        <f t="shared" si="185"/>
        <v>0.97475194591724035</v>
      </c>
      <c r="AD54" s="52">
        <f t="shared" si="185"/>
        <v>0.9728449791617414</v>
      </c>
      <c r="AE54" s="52">
        <f t="shared" si="185"/>
        <v>0.97935940952846701</v>
      </c>
      <c r="AF54" s="52">
        <f t="shared" si="185"/>
        <v>0.98151201029543067</v>
      </c>
      <c r="AG54" s="52">
        <f t="shared" si="185"/>
        <v>0.98126343790796167</v>
      </c>
      <c r="AH54" s="52">
        <f t="shared" si="185"/>
        <v>0.9827456136422078</v>
      </c>
      <c r="AI54" s="52">
        <f t="shared" si="185"/>
        <v>0.9849280134741687</v>
      </c>
      <c r="AJ54" s="52">
        <f t="shared" si="185"/>
        <v>0.98768027267513325</v>
      </c>
    </row>
    <row r="55" spans="1:36" s="50" customFormat="1" x14ac:dyDescent="0.35">
      <c r="A55" s="51" t="s">
        <v>57</v>
      </c>
      <c r="B55" s="53">
        <f t="shared" ref="B55:K55" si="186">B40+B48+B49</f>
        <v>0.13643418488637271</v>
      </c>
      <c r="C55" s="53">
        <f t="shared" si="186"/>
        <v>0.10960119966138597</v>
      </c>
      <c r="D55" s="53">
        <f t="shared" si="186"/>
        <v>6.9147522862072389E-2</v>
      </c>
      <c r="E55" s="53">
        <f t="shared" si="186"/>
        <v>4.8510852469964977E-2</v>
      </c>
      <c r="F55" s="53">
        <f t="shared" si="186"/>
        <v>2.7424713180395303E-2</v>
      </c>
      <c r="G55" s="53">
        <f t="shared" si="186"/>
        <v>1.8487989704569316E-2</v>
      </c>
      <c r="H55" s="53">
        <f t="shared" ref="H55" si="187">H40+H48+H49</f>
        <v>1.2319727324866702E-2</v>
      </c>
      <c r="I55" s="53">
        <f t="shared" si="186"/>
        <v>1.8487989704569316E-2</v>
      </c>
      <c r="J55" s="53">
        <f t="shared" si="186"/>
        <v>1.5071986525831287E-2</v>
      </c>
      <c r="K55" s="53">
        <f t="shared" si="186"/>
        <v>1.2319727324866702E-2</v>
      </c>
      <c r="M55" s="116"/>
      <c r="N55" s="116"/>
      <c r="O55" s="109"/>
      <c r="Q55" s="53">
        <f t="shared" ref="Q55:AE55" si="188">Q40+Q48+Q49</f>
        <v>8.4580261481730618E-2</v>
      </c>
      <c r="R55" s="53">
        <f t="shared" si="188"/>
        <v>7.6794294098934984E-2</v>
      </c>
      <c r="S55" s="53">
        <f t="shared" si="188"/>
        <v>7.4544125592733379E-2</v>
      </c>
      <c r="T55" s="53">
        <f t="shared" si="188"/>
        <v>6.9147455963734866E-2</v>
      </c>
      <c r="U55" s="53">
        <f t="shared" si="188"/>
        <v>5.8634427442004672E-2</v>
      </c>
      <c r="V55" s="53">
        <f t="shared" si="188"/>
        <v>5.5709233869146689E-2</v>
      </c>
      <c r="W55" s="53">
        <f t="shared" si="188"/>
        <v>5.6111681474505959E-2</v>
      </c>
      <c r="X55" s="53">
        <f t="shared" si="188"/>
        <v>4.8510852469964977E-2</v>
      </c>
      <c r="Y55" s="53">
        <f t="shared" si="188"/>
        <v>4.7062405045143509E-2</v>
      </c>
      <c r="Z55" s="53">
        <f t="shared" si="188"/>
        <v>4.5512416394633645E-2</v>
      </c>
      <c r="AA55" s="53">
        <f t="shared" si="188"/>
        <v>4.3595255691871504E-2</v>
      </c>
      <c r="AB55" s="53">
        <f t="shared" si="188"/>
        <v>2.7424713180395303E-2</v>
      </c>
      <c r="AC55" s="53">
        <f t="shared" si="188"/>
        <v>2.5248054082759673E-2</v>
      </c>
      <c r="AD55" s="53">
        <f t="shared" si="188"/>
        <v>2.7155020838258607E-2</v>
      </c>
      <c r="AE55" s="53">
        <f t="shared" si="188"/>
        <v>2.0640590471532945E-2</v>
      </c>
      <c r="AF55" s="53">
        <f t="shared" ref="AF55:AG55" si="189">AF40+AF48+AF49</f>
        <v>1.8487989704569316E-2</v>
      </c>
      <c r="AG55" s="53">
        <f t="shared" si="189"/>
        <v>1.8736562092038382E-2</v>
      </c>
      <c r="AH55" s="53">
        <f t="shared" ref="AH55:AI55" si="190">AH40+AH48+AH49</f>
        <v>1.7254386357792192E-2</v>
      </c>
      <c r="AI55" s="53">
        <f t="shared" si="190"/>
        <v>1.5071986525831287E-2</v>
      </c>
      <c r="AJ55" s="53">
        <f t="shared" ref="AJ55" si="191">AJ40+AJ48+AJ49</f>
        <v>1.2319727324866702E-2</v>
      </c>
    </row>
    <row r="57" spans="1:36" x14ac:dyDescent="0.35">
      <c r="A57" s="33" t="s">
        <v>62</v>
      </c>
      <c r="B57" s="75"/>
      <c r="C57" s="75">
        <f t="shared" ref="C57:H66" si="192">C13/B13-1</f>
        <v>0.17751514913384736</v>
      </c>
      <c r="D57" s="75">
        <f t="shared" si="192"/>
        <v>0.14593857010536171</v>
      </c>
      <c r="E57" s="75">
        <f t="shared" si="192"/>
        <v>0.26221377119676914</v>
      </c>
      <c r="F57" s="75">
        <f t="shared" si="192"/>
        <v>0.22157745184481836</v>
      </c>
      <c r="G57" s="75">
        <f t="shared" si="192"/>
        <v>-7.8343283953886678E-3</v>
      </c>
      <c r="H57" s="75">
        <f t="shared" si="192"/>
        <v>0.38088527704260522</v>
      </c>
      <c r="I57" s="97">
        <f t="shared" ref="I57:I74" si="193">AF57</f>
        <v>9.7059669957049177E-2</v>
      </c>
      <c r="J57" s="75">
        <f t="shared" ref="J57:J74" si="194">AI57</f>
        <v>9.1134553680326302E-2</v>
      </c>
      <c r="K57" s="75">
        <f t="shared" ref="K57:K74" si="195">AJ57</f>
        <v>0.10011333387967736</v>
      </c>
      <c r="M57" s="75"/>
      <c r="N57" s="75"/>
      <c r="O57" s="75"/>
      <c r="Q57" s="97">
        <f t="shared" ref="Q57:Q66" si="196">Q13/C13-1</f>
        <v>-3.4188191682990809E-2</v>
      </c>
      <c r="R57" s="97">
        <f t="shared" ref="R57:R69" si="197">R13/Q13-1</f>
        <v>2.5229831280282777E-2</v>
      </c>
      <c r="S57" s="97">
        <f t="shared" ref="S57:AJ57" si="198">S13/R13-1</f>
        <v>5.7199805439009488E-2</v>
      </c>
      <c r="T57" s="75">
        <f t="shared" si="198"/>
        <v>9.4689462249449186E-2</v>
      </c>
      <c r="U57" s="97">
        <f t="shared" si="198"/>
        <v>3.0299442210538041E-2</v>
      </c>
      <c r="V57" s="75">
        <f t="shared" si="198"/>
        <v>4.8168573110749513E-2</v>
      </c>
      <c r="W57" s="75">
        <f t="shared" si="198"/>
        <v>4.7700985966981246E-2</v>
      </c>
      <c r="X57" s="75">
        <f t="shared" si="198"/>
        <v>0.1155795446907022</v>
      </c>
      <c r="Y57" s="75">
        <f t="shared" si="198"/>
        <v>5.4776036891057922E-2</v>
      </c>
      <c r="Z57" s="75">
        <f t="shared" si="198"/>
        <v>7.1685601966840595E-2</v>
      </c>
      <c r="AA57" s="75">
        <f t="shared" si="198"/>
        <v>5.992598369652935E-2</v>
      </c>
      <c r="AB57" s="75">
        <f t="shared" si="198"/>
        <v>1.9571807827386101E-2</v>
      </c>
      <c r="AC57" s="75">
        <f t="shared" si="198"/>
        <v>-0.1184075879477583</v>
      </c>
      <c r="AD57" s="97">
        <f t="shared" si="198"/>
        <v>-3.8024793590515027E-2</v>
      </c>
      <c r="AE57" s="97">
        <f t="shared" si="198"/>
        <v>6.6405127068520642E-2</v>
      </c>
      <c r="AF57" s="97">
        <f t="shared" si="198"/>
        <v>9.7059669957049177E-2</v>
      </c>
      <c r="AG57" s="97">
        <f t="shared" si="198"/>
        <v>7.0815929519719711E-2</v>
      </c>
      <c r="AH57" s="97">
        <f t="shared" si="198"/>
        <v>7.4303618177520958E-2</v>
      </c>
      <c r="AI57" s="97">
        <f t="shared" si="198"/>
        <v>9.1134553680326302E-2</v>
      </c>
      <c r="AJ57" s="97">
        <f t="shared" si="198"/>
        <v>0.10011333387967736</v>
      </c>
    </row>
    <row r="58" spans="1:36" x14ac:dyDescent="0.35">
      <c r="A58" s="46" t="s">
        <v>46</v>
      </c>
      <c r="B58" s="56"/>
      <c r="C58" s="37">
        <f t="shared" si="192"/>
        <v>0.11889611143377588</v>
      </c>
      <c r="D58" s="37">
        <f t="shared" si="192"/>
        <v>0.14128404792171412</v>
      </c>
      <c r="E58" s="37">
        <f t="shared" si="192"/>
        <v>0.20724433951041732</v>
      </c>
      <c r="F58" s="37">
        <f t="shared" si="192"/>
        <v>0.24504137347801325</v>
      </c>
      <c r="G58" s="37">
        <f t="shared" si="192"/>
        <v>0.1192583169337651</v>
      </c>
      <c r="H58" s="37">
        <f t="shared" si="192"/>
        <v>8.6354915193418424E-3</v>
      </c>
      <c r="I58" s="56">
        <f t="shared" si="193"/>
        <v>3.502594842143858E-2</v>
      </c>
      <c r="J58" s="37">
        <f t="shared" si="194"/>
        <v>-9.8759578291953698E-3</v>
      </c>
      <c r="K58" s="37">
        <f t="shared" si="195"/>
        <v>1.1290622841942488E-2</v>
      </c>
      <c r="M58" s="37"/>
      <c r="N58" s="37"/>
      <c r="O58" s="37"/>
      <c r="Q58" s="56">
        <f t="shared" si="196"/>
        <v>-3.8368116438003419E-3</v>
      </c>
      <c r="R58" s="56">
        <f t="shared" si="197"/>
        <v>4.1717421153318668E-2</v>
      </c>
      <c r="S58" s="56">
        <f t="shared" ref="S58:AJ58" si="199">S14/R14-1</f>
        <v>3.4141992875326155E-2</v>
      </c>
      <c r="T58" s="37">
        <f t="shared" si="199"/>
        <v>6.3489379552807756E-2</v>
      </c>
      <c r="U58" s="56">
        <f t="shared" si="199"/>
        <v>3.9655916528417601E-2</v>
      </c>
      <c r="V58" s="37">
        <f t="shared" si="199"/>
        <v>4.7411536815568089E-2</v>
      </c>
      <c r="W58" s="37">
        <f t="shared" si="199"/>
        <v>3.4134312011713908E-2</v>
      </c>
      <c r="X58" s="37">
        <f t="shared" si="199"/>
        <v>7.2040634622287936E-2</v>
      </c>
      <c r="Y58" s="37">
        <f t="shared" si="199"/>
        <v>3.7982485021816448E-2</v>
      </c>
      <c r="Z58" s="37">
        <f t="shared" si="199"/>
        <v>5.0653040505965974E-2</v>
      </c>
      <c r="AA58" s="37">
        <f t="shared" si="199"/>
        <v>5.9280499011194365E-2</v>
      </c>
      <c r="AB58" s="37">
        <f t="shared" si="199"/>
        <v>7.776347011159368E-2</v>
      </c>
      <c r="AC58" s="37">
        <f t="shared" si="199"/>
        <v>1.3422616886001881E-2</v>
      </c>
      <c r="AD58" s="37">
        <f t="shared" si="199"/>
        <v>3.1226134960674834E-2</v>
      </c>
      <c r="AE58" s="37">
        <f t="shared" si="199"/>
        <v>3.4747984052624359E-2</v>
      </c>
      <c r="AF58" s="37">
        <f t="shared" si="199"/>
        <v>3.502594842143858E-2</v>
      </c>
      <c r="AG58" s="37">
        <f t="shared" si="199"/>
        <v>9.5413420964169937E-3</v>
      </c>
      <c r="AH58" s="37">
        <f t="shared" si="199"/>
        <v>-2.1975847282620364E-3</v>
      </c>
      <c r="AI58" s="37">
        <f t="shared" si="199"/>
        <v>-9.8759578291953698E-3</v>
      </c>
      <c r="AJ58" s="37">
        <f t="shared" si="199"/>
        <v>1.1290622841942488E-2</v>
      </c>
    </row>
    <row r="59" spans="1:36" x14ac:dyDescent="0.35">
      <c r="A59" s="44" t="s">
        <v>42</v>
      </c>
      <c r="B59" s="54"/>
      <c r="C59" s="54">
        <f t="shared" si="192"/>
        <v>0.16042520070001731</v>
      </c>
      <c r="D59" s="54">
        <f t="shared" si="192"/>
        <v>0.22769880698569023</v>
      </c>
      <c r="E59" s="54">
        <f t="shared" si="192"/>
        <v>0.22978047150576986</v>
      </c>
      <c r="F59" s="54">
        <f t="shared" si="192"/>
        <v>0.25861539622456653</v>
      </c>
      <c r="G59" s="54">
        <f t="shared" si="192"/>
        <v>0.15124826578913297</v>
      </c>
      <c r="H59" s="54">
        <f t="shared" si="192"/>
        <v>1.6989632641213781E-2</v>
      </c>
      <c r="I59" s="96">
        <f t="shared" si="193"/>
        <v>4.1899617572064951E-2</v>
      </c>
      <c r="J59" s="54">
        <f t="shared" si="194"/>
        <v>-4.3985648005739897E-3</v>
      </c>
      <c r="K59" s="54">
        <f t="shared" si="195"/>
        <v>7.2612185397731288E-3</v>
      </c>
      <c r="M59" s="56"/>
      <c r="N59" s="54"/>
      <c r="O59" s="54"/>
      <c r="Q59" s="96">
        <f t="shared" si="196"/>
        <v>2.134385407600603E-2</v>
      </c>
      <c r="R59" s="96">
        <f t="shared" si="197"/>
        <v>6.4484975314323734E-2</v>
      </c>
      <c r="S59" s="96">
        <f t="shared" ref="S59:AJ59" si="200">S15/R15-1</f>
        <v>5.0753229100512831E-2</v>
      </c>
      <c r="T59" s="54">
        <f t="shared" si="200"/>
        <v>7.4681034366853138E-2</v>
      </c>
      <c r="U59" s="96">
        <f t="shared" si="200"/>
        <v>5.0269672047051461E-2</v>
      </c>
      <c r="V59" s="54">
        <f t="shared" si="200"/>
        <v>5.7067968795132984E-2</v>
      </c>
      <c r="W59" s="54">
        <f t="shared" si="200"/>
        <v>3.5995646275605697E-2</v>
      </c>
      <c r="X59" s="54">
        <f t="shared" si="200"/>
        <v>6.9217169670545031E-2</v>
      </c>
      <c r="Y59" s="54">
        <f t="shared" si="200"/>
        <v>4.7583649378024617E-2</v>
      </c>
      <c r="Z59" s="54">
        <f t="shared" si="200"/>
        <v>5.1275636618605347E-2</v>
      </c>
      <c r="AA59" s="54">
        <f t="shared" si="200"/>
        <v>6.2887974099556487E-2</v>
      </c>
      <c r="AB59" s="54">
        <f t="shared" si="200"/>
        <v>7.5227183734633218E-2</v>
      </c>
      <c r="AC59" s="54">
        <f t="shared" si="200"/>
        <v>2.3721302321668025E-2</v>
      </c>
      <c r="AD59" s="54">
        <f t="shared" si="200"/>
        <v>3.6566806714045885E-2</v>
      </c>
      <c r="AE59" s="54">
        <f t="shared" si="200"/>
        <v>4.1271717058412705E-2</v>
      </c>
      <c r="AF59" s="54">
        <f t="shared" si="200"/>
        <v>4.1899617572064951E-2</v>
      </c>
      <c r="AG59" s="54">
        <f t="shared" si="200"/>
        <v>1.356725001103265E-2</v>
      </c>
      <c r="AH59" s="54">
        <f t="shared" si="200"/>
        <v>5.4431623296635756E-4</v>
      </c>
      <c r="AI59" s="54">
        <f t="shared" si="200"/>
        <v>-4.3985648005739897E-3</v>
      </c>
      <c r="AJ59" s="54">
        <f t="shared" si="200"/>
        <v>7.2612185397731288E-3</v>
      </c>
    </row>
    <row r="60" spans="1:36" x14ac:dyDescent="0.35">
      <c r="A60" s="44" t="s">
        <v>118</v>
      </c>
      <c r="B60" s="56"/>
      <c r="C60" s="54">
        <f t="shared" si="192"/>
        <v>0.10220892512731372</v>
      </c>
      <c r="D60" s="56">
        <f t="shared" si="192"/>
        <v>-6.5064528414601197E-3</v>
      </c>
      <c r="E60" s="56">
        <f t="shared" si="192"/>
        <v>0.10445986947282049</v>
      </c>
      <c r="F60" s="56">
        <f t="shared" si="192"/>
        <v>0.22783246743052255</v>
      </c>
      <c r="G60" s="56">
        <f t="shared" si="192"/>
        <v>2.9505159432628991E-2</v>
      </c>
      <c r="H60" s="56">
        <f t="shared" si="192"/>
        <v>-3.7532186860997796E-2</v>
      </c>
      <c r="I60" s="56">
        <f t="shared" si="193"/>
        <v>1.8026272496137974E-2</v>
      </c>
      <c r="J60" s="56">
        <f t="shared" si="194"/>
        <v>-3.6212855649251918E-2</v>
      </c>
      <c r="K60" s="56">
        <f t="shared" si="195"/>
        <v>3.4756858970299342E-2</v>
      </c>
      <c r="M60" s="56"/>
      <c r="N60" s="56"/>
      <c r="O60" s="56"/>
      <c r="Q60" s="56">
        <f t="shared" si="196"/>
        <v>-4.5520406787813439E-4</v>
      </c>
      <c r="R60" s="56">
        <f t="shared" si="197"/>
        <v>-1.5621374810676492E-2</v>
      </c>
      <c r="S60" s="56">
        <f t="shared" ref="S60:AJ60" si="201">S16/R16-1</f>
        <v>-1.2782463884559392E-2</v>
      </c>
      <c r="T60" s="56">
        <f t="shared" si="201"/>
        <v>2.2793012195670759E-2</v>
      </c>
      <c r="U60" s="56">
        <f t="shared" si="201"/>
        <v>8.7221219790878379E-4</v>
      </c>
      <c r="V60" s="54">
        <f t="shared" si="201"/>
        <v>1.7264861861170377E-2</v>
      </c>
      <c r="W60" s="56">
        <f t="shared" si="201"/>
        <v>1.8791896517537099E-2</v>
      </c>
      <c r="X60" s="56">
        <f t="shared" si="201"/>
        <v>6.4760136380409117E-2</v>
      </c>
      <c r="Y60" s="56">
        <f t="shared" si="201"/>
        <v>9.0382328089004815E-3</v>
      </c>
      <c r="Z60" s="56">
        <f t="shared" si="201"/>
        <v>4.1353342139249127E-2</v>
      </c>
      <c r="AA60" s="56">
        <f t="shared" si="201"/>
        <v>7.2576331318471521E-2</v>
      </c>
      <c r="AB60" s="56">
        <f t="shared" si="201"/>
        <v>8.944464064083979E-2</v>
      </c>
      <c r="AC60" s="56">
        <f t="shared" si="201"/>
        <v>-2.4684627550928928E-2</v>
      </c>
      <c r="AD60" s="56">
        <f t="shared" si="201"/>
        <v>1.7420959512867595E-2</v>
      </c>
      <c r="AE60" s="56">
        <f t="shared" si="201"/>
        <v>1.9116403135470028E-2</v>
      </c>
      <c r="AF60" s="56">
        <f t="shared" si="201"/>
        <v>1.8026272496137974E-2</v>
      </c>
      <c r="AG60" s="56">
        <f t="shared" si="201"/>
        <v>-1.5258921827415617E-2</v>
      </c>
      <c r="AH60" s="56">
        <f t="shared" si="201"/>
        <v>-1.9957934238008734E-2</v>
      </c>
      <c r="AI60" s="56">
        <f t="shared" si="201"/>
        <v>-3.6212855649251918E-2</v>
      </c>
      <c r="AJ60" s="56">
        <f t="shared" si="201"/>
        <v>3.4756858970299342E-2</v>
      </c>
    </row>
    <row r="61" spans="1:36" x14ac:dyDescent="0.35">
      <c r="A61" s="48" t="s">
        <v>58</v>
      </c>
      <c r="B61" s="56"/>
      <c r="C61" s="56">
        <f t="shared" si="192"/>
        <v>-0.25328876735513228</v>
      </c>
      <c r="D61" s="56">
        <f t="shared" si="192"/>
        <v>-0.37684531169578928</v>
      </c>
      <c r="E61" s="56">
        <f t="shared" si="192"/>
        <v>0.48287977146587879</v>
      </c>
      <c r="F61" s="56">
        <f t="shared" si="192"/>
        <v>4.2590686057897287E-3</v>
      </c>
      <c r="G61" s="56">
        <f t="shared" si="192"/>
        <v>-0.16090804366413736</v>
      </c>
      <c r="H61" s="56">
        <f t="shared" si="192"/>
        <v>0.12729649244080843</v>
      </c>
      <c r="I61" s="56">
        <f t="shared" si="193"/>
        <v>-7.8481832073023949E-2</v>
      </c>
      <c r="J61" s="56">
        <f t="shared" si="194"/>
        <v>8.2580326204582111E-3</v>
      </c>
      <c r="K61" s="56">
        <f t="shared" si="195"/>
        <v>-3.214064030424002E-2</v>
      </c>
      <c r="M61" s="56"/>
      <c r="N61" s="56"/>
      <c r="O61" s="56"/>
      <c r="Q61" s="56">
        <f t="shared" si="196"/>
        <v>-0.44101488353003182</v>
      </c>
      <c r="R61" s="56">
        <f t="shared" si="197"/>
        <v>-1.4319291919480559E-2</v>
      </c>
      <c r="S61" s="56">
        <f t="shared" ref="S61:AJ61" si="202">S17/R17-1</f>
        <v>8.5369013850065123E-3</v>
      </c>
      <c r="T61" s="56">
        <f t="shared" si="202"/>
        <v>0.12141812842827315</v>
      </c>
      <c r="U61" s="56">
        <f t="shared" si="202"/>
        <v>7.4923185924633762E-2</v>
      </c>
      <c r="V61" s="56">
        <f t="shared" si="202"/>
        <v>1.5826543470426335E-2</v>
      </c>
      <c r="W61" s="56">
        <f t="shared" si="202"/>
        <v>0.11302484476864239</v>
      </c>
      <c r="X61" s="56">
        <f t="shared" si="202"/>
        <v>0.22012435099431982</v>
      </c>
      <c r="Y61" s="56">
        <f t="shared" si="202"/>
        <v>-9.6083029234061978E-3</v>
      </c>
      <c r="Z61" s="56">
        <f t="shared" si="202"/>
        <v>0.10218839748087372</v>
      </c>
      <c r="AA61" s="56">
        <f t="shared" si="202"/>
        <v>-0.13268520794677174</v>
      </c>
      <c r="AB61" s="56">
        <f t="shared" si="202"/>
        <v>6.0733251166744662E-2</v>
      </c>
      <c r="AC61" s="56">
        <f t="shared" si="202"/>
        <v>5.6409173954072855E-3</v>
      </c>
      <c r="AD61" s="56">
        <f t="shared" si="202"/>
        <v>-3.3069129184525314E-2</v>
      </c>
      <c r="AE61" s="56">
        <f t="shared" si="202"/>
        <v>-6.3587301394149143E-2</v>
      </c>
      <c r="AF61" s="56">
        <f t="shared" si="202"/>
        <v>-7.8481832073023949E-2</v>
      </c>
      <c r="AG61" s="56">
        <f t="shared" si="202"/>
        <v>9.4732893298902887E-2</v>
      </c>
      <c r="AH61" s="56">
        <f t="shared" si="202"/>
        <v>5.5227360551305171E-2</v>
      </c>
      <c r="AI61" s="56">
        <f t="shared" si="202"/>
        <v>8.2580326204582111E-3</v>
      </c>
      <c r="AJ61" s="56">
        <f t="shared" si="202"/>
        <v>-3.214064030424002E-2</v>
      </c>
    </row>
    <row r="62" spans="1:36" x14ac:dyDescent="0.35">
      <c r="A62" s="38" t="s">
        <v>48</v>
      </c>
      <c r="B62" s="37"/>
      <c r="C62" s="37">
        <f t="shared" si="192"/>
        <v>0.1956964112339068</v>
      </c>
      <c r="D62" s="37">
        <f t="shared" si="192"/>
        <v>9.9472575936290442E-2</v>
      </c>
      <c r="E62" s="37">
        <f t="shared" si="192"/>
        <v>0.211522832029301</v>
      </c>
      <c r="F62" s="37">
        <f t="shared" si="192"/>
        <v>0.1437658809259712</v>
      </c>
      <c r="G62" s="37">
        <f t="shared" si="192"/>
        <v>-5.9543320527999932E-2</v>
      </c>
      <c r="H62" s="37">
        <f t="shared" si="192"/>
        <v>1.0940598500327745</v>
      </c>
      <c r="I62" s="98">
        <f t="shared" si="193"/>
        <v>0.28141671903247678</v>
      </c>
      <c r="J62" s="37">
        <f t="shared" si="194"/>
        <v>0.21203470111043665</v>
      </c>
      <c r="K62" s="37">
        <f t="shared" si="195"/>
        <v>0.17495985668693437</v>
      </c>
      <c r="M62" s="37"/>
      <c r="N62" s="37"/>
      <c r="O62" s="37"/>
      <c r="Q62" s="98">
        <f t="shared" si="196"/>
        <v>-5.7070101368900117E-2</v>
      </c>
      <c r="R62" s="98">
        <f t="shared" si="197"/>
        <v>3.4201194146536995E-3</v>
      </c>
      <c r="S62" s="98">
        <f t="shared" ref="S62:AJ62" si="203">S18/R18-1</f>
        <v>6.3726714706584753E-2</v>
      </c>
      <c r="T62" s="37">
        <f t="shared" si="203"/>
        <v>9.242880447559676E-2</v>
      </c>
      <c r="U62" s="98">
        <f t="shared" si="203"/>
        <v>1.9615708251628172E-2</v>
      </c>
      <c r="V62" s="37">
        <f t="shared" si="203"/>
        <v>3.6912368511324178E-2</v>
      </c>
      <c r="W62" s="37">
        <f t="shared" si="203"/>
        <v>2.4781840743682393E-2</v>
      </c>
      <c r="X62" s="37">
        <f t="shared" si="203"/>
        <v>0.11820283829276668</v>
      </c>
      <c r="Y62" s="37">
        <f t="shared" si="203"/>
        <v>7.5764666353472121E-2</v>
      </c>
      <c r="Z62" s="37">
        <f t="shared" si="203"/>
        <v>8.2309932707177902E-2</v>
      </c>
      <c r="AA62" s="37">
        <f t="shared" si="203"/>
        <v>5.5577012625752653E-2</v>
      </c>
      <c r="AB62" s="37">
        <f t="shared" si="203"/>
        <v>-6.9367332299175799E-2</v>
      </c>
      <c r="AC62" s="56">
        <f t="shared" si="203"/>
        <v>-0.2992188208248876</v>
      </c>
      <c r="AD62" s="56">
        <f t="shared" si="203"/>
        <v>-0.15201210159210998</v>
      </c>
      <c r="AE62" s="56">
        <f t="shared" si="203"/>
        <v>0.23502663898726128</v>
      </c>
      <c r="AF62" s="56">
        <f t="shared" si="203"/>
        <v>0.28141671903247678</v>
      </c>
      <c r="AG62" s="56">
        <f t="shared" si="203"/>
        <v>0.22161668219156194</v>
      </c>
      <c r="AH62" s="56">
        <f t="shared" si="203"/>
        <v>0.20369387975431508</v>
      </c>
      <c r="AI62" s="56">
        <f t="shared" si="203"/>
        <v>0.21203470111043665</v>
      </c>
      <c r="AJ62" s="56">
        <f t="shared" si="203"/>
        <v>0.17495985668693437</v>
      </c>
    </row>
    <row r="63" spans="1:36" x14ac:dyDescent="0.35">
      <c r="A63" s="44" t="s">
        <v>43</v>
      </c>
      <c r="B63" s="54"/>
      <c r="C63" s="54">
        <f t="shared" si="192"/>
        <v>0.44098705604552557</v>
      </c>
      <c r="D63" s="54">
        <f t="shared" si="192"/>
        <v>0.23415102387032638</v>
      </c>
      <c r="E63" s="54">
        <f t="shared" si="192"/>
        <v>0.27762173890177611</v>
      </c>
      <c r="F63" s="54">
        <f t="shared" si="192"/>
        <v>0.12640720373744307</v>
      </c>
      <c r="G63" s="54">
        <f t="shared" si="192"/>
        <v>-9.9863058022140794E-2</v>
      </c>
      <c r="H63" s="54">
        <f t="shared" si="192"/>
        <v>1.5012534422254524</v>
      </c>
      <c r="I63" s="96">
        <f t="shared" si="193"/>
        <v>0.39732750815637585</v>
      </c>
      <c r="J63" s="54">
        <f t="shared" si="194"/>
        <v>0.25611749471532042</v>
      </c>
      <c r="K63" s="54">
        <f t="shared" si="195"/>
        <v>0.21064755112158418</v>
      </c>
      <c r="M63" s="54"/>
      <c r="N63" s="54"/>
      <c r="O63" s="54"/>
      <c r="Q63" s="96">
        <f t="shared" si="196"/>
        <v>8.5560307197738439E-3</v>
      </c>
      <c r="R63" s="96">
        <f t="shared" si="197"/>
        <v>2.5528494354574383E-2</v>
      </c>
      <c r="S63" s="96">
        <f t="shared" ref="S63:AJ63" si="204">S19/R19-1</f>
        <v>7.3937455697235643E-2</v>
      </c>
      <c r="T63" s="54">
        <f t="shared" si="204"/>
        <v>0.11107034429780582</v>
      </c>
      <c r="U63" s="96">
        <f t="shared" si="204"/>
        <v>5.5591580022827491E-2</v>
      </c>
      <c r="V63" s="54">
        <f t="shared" si="204"/>
        <v>4.0950218694709717E-2</v>
      </c>
      <c r="W63" s="54">
        <f t="shared" si="204"/>
        <v>2.5367979759965742E-2</v>
      </c>
      <c r="X63" s="54">
        <f t="shared" si="204"/>
        <v>0.13395720151584478</v>
      </c>
      <c r="Y63" s="54">
        <f t="shared" si="204"/>
        <v>6.7940197830230753E-2</v>
      </c>
      <c r="Z63" s="54">
        <f t="shared" si="204"/>
        <v>6.992295362136991E-2</v>
      </c>
      <c r="AA63" s="54">
        <f t="shared" si="204"/>
        <v>4.231245848272458E-2</v>
      </c>
      <c r="AB63" s="54">
        <f t="shared" si="204"/>
        <v>-5.4202739392155919E-2</v>
      </c>
      <c r="AC63" s="56">
        <f t="shared" si="204"/>
        <v>-0.36941321493436552</v>
      </c>
      <c r="AD63" s="56">
        <f t="shared" si="204"/>
        <v>-0.26686030159941021</v>
      </c>
      <c r="AE63" s="56">
        <f t="shared" si="204"/>
        <v>0.39340952583174538</v>
      </c>
      <c r="AF63" s="56">
        <f t="shared" si="204"/>
        <v>0.39732750815637585</v>
      </c>
      <c r="AG63" s="56">
        <f t="shared" si="204"/>
        <v>0.29739784859808216</v>
      </c>
      <c r="AH63" s="56">
        <f t="shared" si="204"/>
        <v>0.2677585076153568</v>
      </c>
      <c r="AI63" s="56">
        <f t="shared" si="204"/>
        <v>0.25611749471532042</v>
      </c>
      <c r="AJ63" s="56">
        <f t="shared" si="204"/>
        <v>0.21064755112158418</v>
      </c>
    </row>
    <row r="64" spans="1:36" x14ac:dyDescent="0.35">
      <c r="A64" s="86" t="s">
        <v>229</v>
      </c>
      <c r="B64" s="55"/>
      <c r="C64" s="54">
        <f t="shared" si="192"/>
        <v>-0.31204262064970267</v>
      </c>
      <c r="D64" s="54">
        <f t="shared" si="192"/>
        <v>-0.38869596257114569</v>
      </c>
      <c r="E64" s="54">
        <f t="shared" si="192"/>
        <v>0.50050100032643341</v>
      </c>
      <c r="F64" s="54">
        <f t="shared" si="192"/>
        <v>1.3967353053041407</v>
      </c>
      <c r="G64" s="54">
        <f t="shared" si="192"/>
        <v>0.49984063614680174</v>
      </c>
      <c r="H64" s="54">
        <f t="shared" si="192"/>
        <v>-0.19522408378587219</v>
      </c>
      <c r="I64" s="96">
        <f t="shared" si="193"/>
        <v>2.3272814357182314E-2</v>
      </c>
      <c r="J64" s="54">
        <f t="shared" si="194"/>
        <v>-3.1629351656107141E-2</v>
      </c>
      <c r="K64" s="54">
        <f t="shared" si="195"/>
        <v>-8.6188817881197033E-2</v>
      </c>
      <c r="M64" s="54"/>
      <c r="N64" s="54"/>
      <c r="O64" s="54"/>
      <c r="Q64" s="96">
        <f t="shared" si="196"/>
        <v>-0.18790503824534432</v>
      </c>
      <c r="R64" s="96">
        <f t="shared" si="197"/>
        <v>-0.11656823587820775</v>
      </c>
      <c r="S64" s="96">
        <f t="shared" ref="S64:AJ64" si="205">S20/R20-1</f>
        <v>-0.11139909411172622</v>
      </c>
      <c r="T64" s="54">
        <f t="shared" si="205"/>
        <v>-4.1059046214366179E-2</v>
      </c>
      <c r="U64" s="96">
        <f t="shared" si="205"/>
        <v>-1.1750122583703559E-2</v>
      </c>
      <c r="V64" s="54">
        <f t="shared" si="205"/>
        <v>0.12618129739248696</v>
      </c>
      <c r="W64" s="54">
        <f t="shared" si="205"/>
        <v>0.14416782676568451</v>
      </c>
      <c r="X64" s="54">
        <f t="shared" si="205"/>
        <v>0.17832787256910465</v>
      </c>
      <c r="Y64" s="54">
        <f t="shared" si="205"/>
        <v>0.13190434115007732</v>
      </c>
      <c r="Z64" s="54">
        <f t="shared" si="205"/>
        <v>0.32712382206335167</v>
      </c>
      <c r="AA64" s="54">
        <f t="shared" si="205"/>
        <v>0.30478731080120114</v>
      </c>
      <c r="AB64" s="54">
        <f t="shared" si="205"/>
        <v>0.22277395008009915</v>
      </c>
      <c r="AC64" s="56">
        <f t="shared" si="205"/>
        <v>0.14242164540334024</v>
      </c>
      <c r="AD64" s="56">
        <f t="shared" si="205"/>
        <v>0.21910859210240008</v>
      </c>
      <c r="AE64" s="56">
        <f t="shared" si="205"/>
        <v>5.2402840487918212E-2</v>
      </c>
      <c r="AF64" s="56">
        <f t="shared" si="205"/>
        <v>2.3272814357182314E-2</v>
      </c>
      <c r="AG64" s="56">
        <f t="shared" si="205"/>
        <v>-2.6959500192157648E-2</v>
      </c>
      <c r="AH64" s="56">
        <f t="shared" si="205"/>
        <v>-6.5356545452052606E-2</v>
      </c>
      <c r="AI64" s="56">
        <f t="shared" si="205"/>
        <v>-3.1629351656107141E-2</v>
      </c>
      <c r="AJ64" s="56">
        <f t="shared" si="205"/>
        <v>-8.6188817881197033E-2</v>
      </c>
    </row>
    <row r="65" spans="1:36" x14ac:dyDescent="0.35">
      <c r="A65" s="86" t="s">
        <v>230</v>
      </c>
      <c r="B65" s="55"/>
      <c r="C65" s="54">
        <f t="shared" si="192"/>
        <v>-0.37557338809251084</v>
      </c>
      <c r="D65" s="54">
        <f t="shared" si="192"/>
        <v>-0.64762377055518106</v>
      </c>
      <c r="E65" s="54">
        <f t="shared" si="192"/>
        <v>-0.37615569182734776</v>
      </c>
      <c r="F65" s="54">
        <f t="shared" si="192"/>
        <v>6.9212999112854243</v>
      </c>
      <c r="G65" s="54">
        <f t="shared" si="192"/>
        <v>-2.9951871953649123E-2</v>
      </c>
      <c r="H65" s="54">
        <f t="shared" si="192"/>
        <v>2.6940827150325841</v>
      </c>
      <c r="I65" s="96">
        <f t="shared" si="193"/>
        <v>0.51212086179150917</v>
      </c>
      <c r="J65" s="54">
        <f t="shared" si="194"/>
        <v>0.65191476388905323</v>
      </c>
      <c r="K65" s="54">
        <f t="shared" si="195"/>
        <v>0.17290709422535633</v>
      </c>
      <c r="M65" s="54"/>
      <c r="N65" s="54"/>
      <c r="O65" s="54"/>
      <c r="Q65" s="96">
        <f t="shared" si="196"/>
        <v>-0.4681183593297652</v>
      </c>
      <c r="R65" s="96">
        <f t="shared" si="197"/>
        <v>-0.13013943510904546</v>
      </c>
      <c r="S65" s="96">
        <f t="shared" ref="S65:AJ65" si="206">S21/R21-1</f>
        <v>-0.25195232223592268</v>
      </c>
      <c r="T65" s="54">
        <f t="shared" si="206"/>
        <v>1.9059550786865831E-2</v>
      </c>
      <c r="U65" s="96">
        <f t="shared" si="206"/>
        <v>-0.15252985350284221</v>
      </c>
      <c r="V65" s="54">
        <f t="shared" si="206"/>
        <v>6.1065715938841914E-2</v>
      </c>
      <c r="W65" s="54">
        <f t="shared" si="206"/>
        <v>-0.14670889037950197</v>
      </c>
      <c r="X65" s="54">
        <f t="shared" si="206"/>
        <v>-0.18637988961573582</v>
      </c>
      <c r="Y65" s="54">
        <f t="shared" si="206"/>
        <v>1.7435065314947327</v>
      </c>
      <c r="Z65" s="54">
        <f t="shared" si="206"/>
        <v>0.97085126239081143</v>
      </c>
      <c r="AA65" s="54">
        <f t="shared" si="206"/>
        <v>0.65525658685671195</v>
      </c>
      <c r="AB65" s="54">
        <f t="shared" si="206"/>
        <v>-0.11628348079243611</v>
      </c>
      <c r="AC65" s="56">
        <f t="shared" si="206"/>
        <v>-5.517679890994287E-2</v>
      </c>
      <c r="AD65" s="56">
        <f t="shared" si="206"/>
        <v>-0.31641661637600405</v>
      </c>
      <c r="AE65" s="56">
        <f t="shared" si="206"/>
        <v>-6.8226871443175519E-3</v>
      </c>
      <c r="AF65" s="56">
        <f t="shared" si="206"/>
        <v>0.51212086179150917</v>
      </c>
      <c r="AG65" s="56">
        <f t="shared" si="206"/>
        <v>0.39029903167184155</v>
      </c>
      <c r="AH65" s="56">
        <f t="shared" si="206"/>
        <v>0.3713463267094379</v>
      </c>
      <c r="AI65" s="56">
        <f t="shared" si="206"/>
        <v>0.65191476388905323</v>
      </c>
      <c r="AJ65" s="56">
        <f t="shared" si="206"/>
        <v>0.17290709422535633</v>
      </c>
    </row>
    <row r="66" spans="1:36" x14ac:dyDescent="0.35">
      <c r="A66" s="86" t="s">
        <v>232</v>
      </c>
      <c r="B66" s="55"/>
      <c r="C66" s="54">
        <f t="shared" si="192"/>
        <v>-0.30462142318844743</v>
      </c>
      <c r="D66" s="54">
        <f t="shared" si="192"/>
        <v>-0.36196964606279325</v>
      </c>
      <c r="E66" s="54">
        <f t="shared" si="192"/>
        <v>0.5441979772739769</v>
      </c>
      <c r="F66" s="54">
        <f t="shared" si="192"/>
        <v>1.0035457717849336</v>
      </c>
      <c r="G66" s="54">
        <f t="shared" si="192"/>
        <v>0.49696515037569422</v>
      </c>
      <c r="H66" s="54">
        <f t="shared" si="192"/>
        <v>-0.3170907285416914</v>
      </c>
      <c r="I66" s="96">
        <f t="shared" si="193"/>
        <v>-7.2204356837231032E-3</v>
      </c>
      <c r="J66" s="54">
        <f t="shared" si="194"/>
        <v>-9.4764635022057786E-2</v>
      </c>
      <c r="K66" s="54">
        <f t="shared" si="195"/>
        <v>-0.14766953068029398</v>
      </c>
      <c r="M66" s="54"/>
      <c r="N66" s="54"/>
      <c r="O66" s="54"/>
      <c r="Q66" s="96">
        <f t="shared" si="196"/>
        <v>-0.15857222741507804</v>
      </c>
      <c r="R66" s="96">
        <f t="shared" si="197"/>
        <v>-0.11587423252285645</v>
      </c>
      <c r="S66" s="96">
        <f t="shared" ref="S66:AJ66" si="207">S22/R22-1</f>
        <v>-0.10245158061258219</v>
      </c>
      <c r="T66" s="54">
        <f t="shared" si="207"/>
        <v>-4.4451877440651932E-2</v>
      </c>
      <c r="U66" s="96">
        <f t="shared" si="207"/>
        <v>-3.9032317042579923E-3</v>
      </c>
      <c r="V66" s="54">
        <f t="shared" si="207"/>
        <v>0.12840265611599899</v>
      </c>
      <c r="W66" s="54">
        <f t="shared" si="207"/>
        <v>0.15715587516394747</v>
      </c>
      <c r="X66" s="54">
        <f t="shared" si="207"/>
        <v>0.1872590362293356</v>
      </c>
      <c r="Y66" s="54">
        <f t="shared" si="207"/>
        <v>9.3138568605805494E-2</v>
      </c>
      <c r="Z66" s="54">
        <f t="shared" si="207"/>
        <v>0.17591704879355974</v>
      </c>
      <c r="AA66" s="54">
        <f t="shared" si="207"/>
        <v>0.21855040420005589</v>
      </c>
      <c r="AB66" s="54">
        <f t="shared" si="207"/>
        <v>0.27909813568656805</v>
      </c>
      <c r="AC66" s="56">
        <f t="shared" si="207"/>
        <v>0.20693280620816434</v>
      </c>
      <c r="AD66" s="56">
        <f t="shared" si="207"/>
        <v>0.20168972807681151</v>
      </c>
      <c r="AE66" s="56">
        <f t="shared" si="207"/>
        <v>3.9641051887709056E-2</v>
      </c>
      <c r="AF66" s="56">
        <f t="shared" si="207"/>
        <v>-7.2204356837231032E-3</v>
      </c>
      <c r="AG66" s="56">
        <f t="shared" si="207"/>
        <v>-5.9934169343138222E-2</v>
      </c>
      <c r="AH66" s="56">
        <f t="shared" si="207"/>
        <v>-5.8467717486462178E-2</v>
      </c>
      <c r="AI66" s="56">
        <f t="shared" si="207"/>
        <v>-9.4764635022057786E-2</v>
      </c>
      <c r="AJ66" s="56">
        <f t="shared" si="207"/>
        <v>-0.14766953068029398</v>
      </c>
    </row>
    <row r="67" spans="1:36" x14ac:dyDescent="0.35">
      <c r="A67" s="86" t="s">
        <v>233</v>
      </c>
      <c r="B67" s="55"/>
      <c r="C67" s="54"/>
      <c r="D67" s="54"/>
      <c r="E67" s="54">
        <f t="shared" ref="E67:H69" si="208">E23/D23-1</f>
        <v>10.931566310047421</v>
      </c>
      <c r="F67" s="54">
        <f t="shared" si="208"/>
        <v>51.650681676132471</v>
      </c>
      <c r="G67" s="54">
        <f t="shared" si="208"/>
        <v>0.87592402946107817</v>
      </c>
      <c r="H67" s="54">
        <f t="shared" si="208"/>
        <v>-0.49233237214808245</v>
      </c>
      <c r="I67" s="96">
        <f t="shared" si="193"/>
        <v>9.5020181901829037E-2</v>
      </c>
      <c r="J67" s="54">
        <f t="shared" si="194"/>
        <v>-0.21436619969231663</v>
      </c>
      <c r="K67" s="54">
        <f t="shared" si="195"/>
        <v>-8.2736304179308107E-2</v>
      </c>
      <c r="M67" s="54"/>
      <c r="N67" s="54"/>
      <c r="O67" s="54"/>
      <c r="Q67" s="96"/>
      <c r="R67" s="96">
        <f t="shared" si="197"/>
        <v>2.7777777777777781</v>
      </c>
      <c r="S67" s="96">
        <f t="shared" ref="S67:AJ67" si="209">S23/R23-1</f>
        <v>0.61764705882352944</v>
      </c>
      <c r="T67" s="54">
        <f t="shared" si="209"/>
        <v>0.18574356181818197</v>
      </c>
      <c r="U67" s="96">
        <f t="shared" si="209"/>
        <v>0.45317062032417743</v>
      </c>
      <c r="V67" s="54">
        <f t="shared" si="209"/>
        <v>1.1256045575494626</v>
      </c>
      <c r="W67" s="54">
        <f t="shared" si="209"/>
        <v>0.41459467980889064</v>
      </c>
      <c r="X67" s="54">
        <f t="shared" si="209"/>
        <v>1.7306520067227851</v>
      </c>
      <c r="Y67" s="54">
        <f t="shared" si="209"/>
        <v>0.31994882351113052</v>
      </c>
      <c r="Z67" s="54">
        <f t="shared" si="209"/>
        <v>18.201202866969634</v>
      </c>
      <c r="AA67" s="54">
        <f t="shared" si="209"/>
        <v>0.80393126962981265</v>
      </c>
      <c r="AB67" s="54">
        <f t="shared" si="209"/>
        <v>0.151591583957563</v>
      </c>
      <c r="AC67" s="56">
        <f t="shared" si="209"/>
        <v>-0.19255954164480571</v>
      </c>
      <c r="AD67" s="56">
        <f t="shared" si="209"/>
        <v>0.82801443027836763</v>
      </c>
      <c r="AE67" s="56">
        <f t="shared" si="209"/>
        <v>0.16065459854094133</v>
      </c>
      <c r="AF67" s="56">
        <f t="shared" si="209"/>
        <v>9.5020181901829037E-2</v>
      </c>
      <c r="AG67" s="56">
        <f t="shared" si="209"/>
        <v>1.9045238331140801E-2</v>
      </c>
      <c r="AH67" s="56">
        <f t="shared" si="209"/>
        <v>-0.30869190550061842</v>
      </c>
      <c r="AI67" s="56">
        <f t="shared" si="209"/>
        <v>-0.21436619969231663</v>
      </c>
      <c r="AJ67" s="56">
        <f t="shared" si="209"/>
        <v>-8.2736304179308107E-2</v>
      </c>
    </row>
    <row r="68" spans="1:36" x14ac:dyDescent="0.35">
      <c r="A68" s="86" t="s">
        <v>231</v>
      </c>
      <c r="B68" s="55"/>
      <c r="C68" s="54">
        <f>C24/B24-1</f>
        <v>-0.28230518191594056</v>
      </c>
      <c r="D68" s="54">
        <f>D24/C24-1</f>
        <v>1.3818977940305701</v>
      </c>
      <c r="E68" s="54">
        <f t="shared" si="208"/>
        <v>0.13756181275238322</v>
      </c>
      <c r="F68" s="54">
        <f t="shared" si="208"/>
        <v>-0.10089598503129737</v>
      </c>
      <c r="G68" s="54">
        <f t="shared" si="208"/>
        <v>-0.73093921468057321</v>
      </c>
      <c r="H68" s="54">
        <f t="shared" si="208"/>
        <v>-0.80168132963869754</v>
      </c>
      <c r="I68" s="96">
        <f t="shared" si="193"/>
        <v>-0.2808537516656171</v>
      </c>
      <c r="J68" s="54">
        <f t="shared" si="194"/>
        <v>-0.34727022219835291</v>
      </c>
      <c r="K68" s="54">
        <f t="shared" si="195"/>
        <v>-0.39859366082488257</v>
      </c>
      <c r="M68" s="54"/>
      <c r="N68" s="54"/>
      <c r="O68" s="54"/>
      <c r="Q68" s="96">
        <f>Q24/C24-1</f>
        <v>-9.5367982118418793E-2</v>
      </c>
      <c r="R68" s="96">
        <f t="shared" si="197"/>
        <v>0.38264563106796112</v>
      </c>
      <c r="S68" s="96">
        <f t="shared" ref="S68:AJ68" si="210">S24/R24-1</f>
        <v>0.43851487755639407</v>
      </c>
      <c r="T68" s="54">
        <f t="shared" si="210"/>
        <v>0.32381081227048014</v>
      </c>
      <c r="U68" s="96">
        <f t="shared" si="210"/>
        <v>1.3850240068127295E-2</v>
      </c>
      <c r="V68" s="54">
        <f t="shared" si="210"/>
        <v>-1.3296585372872816E-2</v>
      </c>
      <c r="W68" s="54">
        <f t="shared" si="210"/>
        <v>-0.19053204303704907</v>
      </c>
      <c r="X68" s="54">
        <f t="shared" si="210"/>
        <v>0.40480130953639559</v>
      </c>
      <c r="Y68" s="54">
        <f t="shared" si="210"/>
        <v>0.25031771507740297</v>
      </c>
      <c r="Z68" s="54">
        <f t="shared" si="210"/>
        <v>9.4541953883633401E-2</v>
      </c>
      <c r="AA68" s="54">
        <f t="shared" si="210"/>
        <v>-0.15776740134239042</v>
      </c>
      <c r="AB68" s="54">
        <f t="shared" si="210"/>
        <v>-0.21994523707556068</v>
      </c>
      <c r="AC68" s="56">
        <f t="shared" si="210"/>
        <v>-0.26212545443037338</v>
      </c>
      <c r="AD68" s="56">
        <f t="shared" si="210"/>
        <v>-0.28738945767625201</v>
      </c>
      <c r="AE68" s="56">
        <f t="shared" si="210"/>
        <v>-0.28846148257092252</v>
      </c>
      <c r="AF68" s="56">
        <f t="shared" si="210"/>
        <v>-0.2808537516656171</v>
      </c>
      <c r="AG68" s="56">
        <f t="shared" si="210"/>
        <v>-0.27980461210094132</v>
      </c>
      <c r="AH68" s="56">
        <f t="shared" si="210"/>
        <v>-0.29852557971035254</v>
      </c>
      <c r="AI68" s="56">
        <f t="shared" si="210"/>
        <v>-0.34727022219835291</v>
      </c>
      <c r="AJ68" s="56">
        <f t="shared" si="210"/>
        <v>-0.39859366082488257</v>
      </c>
    </row>
    <row r="69" spans="1:36" x14ac:dyDescent="0.35">
      <c r="A69" s="86" t="s">
        <v>119</v>
      </c>
      <c r="B69" s="54"/>
      <c r="C69" s="54">
        <f>C25/B25-1</f>
        <v>-5.5050533584943384E-2</v>
      </c>
      <c r="D69" s="54">
        <f>D25/C25-1</f>
        <v>-0.29945047608254483</v>
      </c>
      <c r="E69" s="54">
        <f t="shared" si="208"/>
        <v>-0.19868627357707369</v>
      </c>
      <c r="F69" s="54">
        <f t="shared" si="208"/>
        <v>-0.44524118471504592</v>
      </c>
      <c r="G69" s="54">
        <f t="shared" si="208"/>
        <v>-0.84766632845944179</v>
      </c>
      <c r="H69" s="54">
        <f t="shared" si="208"/>
        <v>2.2183738636611938E-2</v>
      </c>
      <c r="I69" s="96">
        <f t="shared" si="193"/>
        <v>9.8677617716244503E-2</v>
      </c>
      <c r="J69" s="54">
        <f t="shared" si="194"/>
        <v>-9.1796284063133671E-3</v>
      </c>
      <c r="K69" s="54">
        <f t="shared" si="195"/>
        <v>4.8987750650324458E-2</v>
      </c>
      <c r="M69" s="54"/>
      <c r="N69" s="54"/>
      <c r="O69" s="54"/>
      <c r="Q69" s="96">
        <f>Q25/C25-1</f>
        <v>-0.30977774216437437</v>
      </c>
      <c r="R69" s="96">
        <f t="shared" si="197"/>
        <v>-3.4421419077950266E-2</v>
      </c>
      <c r="S69" s="96">
        <f t="shared" ref="S69:AJ69" si="211">S25/R25-1</f>
        <v>2.5749178945447149E-2</v>
      </c>
      <c r="T69" s="54">
        <f t="shared" si="211"/>
        <v>2.4757441754562404E-2</v>
      </c>
      <c r="U69" s="96">
        <f t="shared" si="211"/>
        <v>-0.19228056966225304</v>
      </c>
      <c r="V69" s="54">
        <f t="shared" si="211"/>
        <v>5.0801520175812076E-2</v>
      </c>
      <c r="W69" s="54">
        <f t="shared" si="211"/>
        <v>2.2500382890003667E-2</v>
      </c>
      <c r="X69" s="54">
        <f t="shared" si="211"/>
        <v>-7.666801487262398E-2</v>
      </c>
      <c r="Y69" s="54">
        <f t="shared" si="211"/>
        <v>2.4282215065103641E-2</v>
      </c>
      <c r="Z69" s="54">
        <f t="shared" si="211"/>
        <v>5.5142534700129975E-3</v>
      </c>
      <c r="AA69" s="54">
        <f t="shared" si="211"/>
        <v>9.3552864355613163E-2</v>
      </c>
      <c r="AB69" s="54">
        <f t="shared" si="211"/>
        <v>-0.507442919608455</v>
      </c>
      <c r="AC69" s="56">
        <f t="shared" si="211"/>
        <v>-0.38026459964620263</v>
      </c>
      <c r="AD69" s="56">
        <f t="shared" si="211"/>
        <v>4.1761275050067326E-3</v>
      </c>
      <c r="AE69" s="56">
        <f t="shared" si="211"/>
        <v>-0.77720295042909171</v>
      </c>
      <c r="AF69" s="56">
        <f t="shared" si="211"/>
        <v>9.8677617716244503E-2</v>
      </c>
      <c r="AG69" s="56">
        <f t="shared" si="211"/>
        <v>-0.11582201263862035</v>
      </c>
      <c r="AH69" s="56">
        <f t="shared" si="211"/>
        <v>0.11230509156356905</v>
      </c>
      <c r="AI69" s="56">
        <f t="shared" si="211"/>
        <v>-9.1796284063133671E-3</v>
      </c>
      <c r="AJ69" s="56">
        <f t="shared" si="211"/>
        <v>4.8987750650324458E-2</v>
      </c>
    </row>
    <row r="70" spans="1:36" x14ac:dyDescent="0.35">
      <c r="A70" s="87" t="s">
        <v>44</v>
      </c>
      <c r="B70" s="56"/>
      <c r="C70" s="56">
        <f t="shared" ref="C70:H74" si="212">C25/B25-1</f>
        <v>-5.5050533584943384E-2</v>
      </c>
      <c r="D70" s="56">
        <f t="shared" si="212"/>
        <v>-0.29945047608254483</v>
      </c>
      <c r="E70" s="56">
        <f t="shared" si="212"/>
        <v>-0.19868627357707369</v>
      </c>
      <c r="F70" s="56">
        <f t="shared" si="212"/>
        <v>-0.44524118471504592</v>
      </c>
      <c r="G70" s="56">
        <f t="shared" si="212"/>
        <v>-0.84766632845944179</v>
      </c>
      <c r="H70" s="56">
        <f t="shared" si="212"/>
        <v>2.2183738636611938E-2</v>
      </c>
      <c r="I70" s="56">
        <f t="shared" si="193"/>
        <v>9.8677617716244503E-2</v>
      </c>
      <c r="J70" s="56">
        <f t="shared" si="194"/>
        <v>-9.1796284063133671E-3</v>
      </c>
      <c r="K70" s="56">
        <f t="shared" si="195"/>
        <v>4.8987750650324458E-2</v>
      </c>
      <c r="M70" s="56"/>
      <c r="N70" s="56"/>
      <c r="O70" s="56"/>
      <c r="Q70" s="56">
        <f>Q25/C25-1</f>
        <v>-0.30977774216437437</v>
      </c>
      <c r="R70" s="56">
        <f>R25/Q25-1</f>
        <v>-3.4421419077950266E-2</v>
      </c>
      <c r="S70" s="56">
        <f t="shared" ref="S70:AJ70" si="213">S25/R25-1</f>
        <v>2.5749178945447149E-2</v>
      </c>
      <c r="T70" s="56">
        <f t="shared" si="213"/>
        <v>2.4757441754562404E-2</v>
      </c>
      <c r="U70" s="56">
        <f t="shared" si="213"/>
        <v>-0.19228056966225304</v>
      </c>
      <c r="V70" s="56">
        <f t="shared" si="213"/>
        <v>5.0801520175812076E-2</v>
      </c>
      <c r="W70" s="56">
        <f t="shared" si="213"/>
        <v>2.2500382890003667E-2</v>
      </c>
      <c r="X70" s="56">
        <f t="shared" si="213"/>
        <v>-7.666801487262398E-2</v>
      </c>
      <c r="Y70" s="56">
        <f t="shared" si="213"/>
        <v>2.4282215065103641E-2</v>
      </c>
      <c r="Z70" s="56">
        <f t="shared" si="213"/>
        <v>5.5142534700129975E-3</v>
      </c>
      <c r="AA70" s="56">
        <f t="shared" si="213"/>
        <v>9.3552864355613163E-2</v>
      </c>
      <c r="AB70" s="56">
        <f t="shared" si="213"/>
        <v>-0.507442919608455</v>
      </c>
      <c r="AC70" s="56">
        <f t="shared" si="213"/>
        <v>-0.38026459964620263</v>
      </c>
      <c r="AD70" s="56">
        <f t="shared" si="213"/>
        <v>4.1761275050067326E-3</v>
      </c>
      <c r="AE70" s="56">
        <f t="shared" si="213"/>
        <v>-0.77720295042909171</v>
      </c>
      <c r="AF70" s="56">
        <f t="shared" si="213"/>
        <v>9.8677617716244503E-2</v>
      </c>
      <c r="AG70" s="56">
        <f t="shared" si="213"/>
        <v>-0.11582201263862035</v>
      </c>
      <c r="AH70" s="56">
        <f t="shared" si="213"/>
        <v>0.11230509156356905</v>
      </c>
      <c r="AI70" s="56">
        <f t="shared" si="213"/>
        <v>-9.1796284063133671E-3</v>
      </c>
      <c r="AJ70" s="56">
        <f t="shared" si="213"/>
        <v>4.8987750650324458E-2</v>
      </c>
    </row>
    <row r="71" spans="1:36" x14ac:dyDescent="0.35">
      <c r="A71" s="87" t="s">
        <v>45</v>
      </c>
      <c r="B71" s="56"/>
      <c r="C71" s="56">
        <f t="shared" si="212"/>
        <v>0.47043351361083197</v>
      </c>
      <c r="D71" s="56">
        <f t="shared" si="212"/>
        <v>-3.182884320306778E-2</v>
      </c>
      <c r="E71" s="56">
        <f t="shared" si="212"/>
        <v>-0.31203689282032698</v>
      </c>
      <c r="F71" s="56">
        <f t="shared" si="212"/>
        <v>-0.30212355485504616</v>
      </c>
      <c r="G71" s="56">
        <f t="shared" si="212"/>
        <v>0.9758547819576453</v>
      </c>
      <c r="H71" s="56">
        <f t="shared" si="212"/>
        <v>-0.33786842089749736</v>
      </c>
      <c r="I71" s="56">
        <f t="shared" si="193"/>
        <v>3.048832134809909E-2</v>
      </c>
      <c r="J71" s="56">
        <f t="shared" si="194"/>
        <v>-0.12722492486168913</v>
      </c>
      <c r="K71" s="56">
        <f t="shared" si="195"/>
        <v>-0.24597460476068622</v>
      </c>
      <c r="M71" s="56"/>
      <c r="N71" s="56"/>
      <c r="O71" s="56"/>
      <c r="Q71" s="56">
        <f>Q26/C26-1</f>
        <v>0.27020199469501982</v>
      </c>
      <c r="R71" s="56">
        <f>R26/Q26-1</f>
        <v>-0.19661239132117048</v>
      </c>
      <c r="S71" s="56">
        <f t="shared" ref="S71:AJ71" si="214">S26/R26-1</f>
        <v>4.0368906504851809E-2</v>
      </c>
      <c r="T71" s="56">
        <f t="shared" si="214"/>
        <v>-8.8058757893975104E-2</v>
      </c>
      <c r="U71" s="56">
        <f t="shared" si="214"/>
        <v>-5.5072471935483813E-2</v>
      </c>
      <c r="V71" s="56">
        <f t="shared" si="214"/>
        <v>-0.19562332546682704</v>
      </c>
      <c r="W71" s="56">
        <f t="shared" si="214"/>
        <v>0.11917980060490785</v>
      </c>
      <c r="X71" s="56">
        <f t="shared" si="214"/>
        <v>-0.19126299293772842</v>
      </c>
      <c r="Y71" s="56">
        <f t="shared" si="214"/>
        <v>7.9117692301584386E-2</v>
      </c>
      <c r="Z71" s="56">
        <f t="shared" si="214"/>
        <v>5.1271891012768078E-2</v>
      </c>
      <c r="AA71" s="56">
        <f t="shared" si="214"/>
        <v>-2.8223115513243524E-2</v>
      </c>
      <c r="AB71" s="56">
        <f t="shared" si="214"/>
        <v>-0.36696443434864623</v>
      </c>
      <c r="AC71" s="56">
        <f t="shared" si="214"/>
        <v>-4.6753790630293723E-2</v>
      </c>
      <c r="AD71" s="56">
        <f t="shared" si="214"/>
        <v>0.28972961826942778</v>
      </c>
      <c r="AE71" s="56">
        <f t="shared" si="214"/>
        <v>0.55958190550035036</v>
      </c>
      <c r="AF71" s="56">
        <f t="shared" si="214"/>
        <v>3.048832134809909E-2</v>
      </c>
      <c r="AG71" s="56">
        <f t="shared" si="214"/>
        <v>0.12723472362765653</v>
      </c>
      <c r="AH71" s="56">
        <f t="shared" si="214"/>
        <v>-0.1074313379993399</v>
      </c>
      <c r="AI71" s="56">
        <f t="shared" si="214"/>
        <v>-0.12722492486168913</v>
      </c>
      <c r="AJ71" s="56">
        <f t="shared" si="214"/>
        <v>-0.24597460476068622</v>
      </c>
    </row>
    <row r="72" spans="1:36" x14ac:dyDescent="0.35">
      <c r="A72" s="89" t="s">
        <v>47</v>
      </c>
      <c r="B72" s="37"/>
      <c r="C72" s="37">
        <f t="shared" si="212"/>
        <v>0.41053086282727347</v>
      </c>
      <c r="D72" s="37">
        <f t="shared" si="212"/>
        <v>0.35204726675781872</v>
      </c>
      <c r="E72" s="37">
        <f t="shared" si="212"/>
        <v>0.62746711034772318</v>
      </c>
      <c r="F72" s="37">
        <f t="shared" si="212"/>
        <v>0.34675553392402403</v>
      </c>
      <c r="G72" s="37">
        <f t="shared" si="212"/>
        <v>-0.21887182286182094</v>
      </c>
      <c r="H72" s="37">
        <f t="shared" si="212"/>
        <v>-5.4041296660273908E-2</v>
      </c>
      <c r="I72" s="98">
        <f t="shared" si="193"/>
        <v>-3.9351441786664831E-2</v>
      </c>
      <c r="J72" s="37">
        <f t="shared" si="194"/>
        <v>3.291845151031092E-3</v>
      </c>
      <c r="K72" s="37">
        <f t="shared" si="195"/>
        <v>8.4658291533298735E-2</v>
      </c>
      <c r="M72" s="37"/>
      <c r="N72" s="37"/>
      <c r="O72" s="37"/>
      <c r="Q72" s="98">
        <f>Q27/C27-1</f>
        <v>-7.3553128780709187E-2</v>
      </c>
      <c r="R72" s="98">
        <f>R27/Q27-1</f>
        <v>3.7596539556877584E-2</v>
      </c>
      <c r="S72" s="98">
        <f t="shared" ref="S72:AJ72" si="215">S27/R27-1</f>
        <v>0.13889136588206163</v>
      </c>
      <c r="T72" s="37">
        <f t="shared" si="215"/>
        <v>0.23498175158305834</v>
      </c>
      <c r="U72" s="98">
        <f t="shared" si="215"/>
        <v>3.1000107863718762E-2</v>
      </c>
      <c r="V72" s="98">
        <f t="shared" si="215"/>
        <v>8.7189903212001818E-2</v>
      </c>
      <c r="W72" s="37">
        <f t="shared" si="215"/>
        <v>0.16608759597732448</v>
      </c>
      <c r="X72" s="37">
        <f t="shared" si="215"/>
        <v>0.24513638412243743</v>
      </c>
      <c r="Y72" s="37">
        <f t="shared" si="215"/>
        <v>4.9285729476837625E-2</v>
      </c>
      <c r="Z72" s="37">
        <f t="shared" si="215"/>
        <v>0.10150505453124348</v>
      </c>
      <c r="AA72" s="37">
        <f t="shared" si="215"/>
        <v>7.2189078666466067E-2</v>
      </c>
      <c r="AB72" s="37">
        <f t="shared" si="215"/>
        <v>8.6768717540151474E-2</v>
      </c>
      <c r="AC72" s="37">
        <f t="shared" si="215"/>
        <v>-7.5557392905647225E-2</v>
      </c>
      <c r="AD72" s="56">
        <f t="shared" si="215"/>
        <v>-4.9808286925857592E-2</v>
      </c>
      <c r="AE72" s="56">
        <f t="shared" si="215"/>
        <v>-7.4307858937217031E-2</v>
      </c>
      <c r="AF72" s="56">
        <f t="shared" si="215"/>
        <v>-3.9351441786664831E-2</v>
      </c>
      <c r="AG72" s="56">
        <f t="shared" si="215"/>
        <v>-8.356193331453754E-2</v>
      </c>
      <c r="AH72" s="56">
        <f t="shared" si="215"/>
        <v>-5.1474886197562797E-2</v>
      </c>
      <c r="AI72" s="56">
        <f t="shared" si="215"/>
        <v>3.291845151031092E-3</v>
      </c>
      <c r="AJ72" s="56">
        <f t="shared" si="215"/>
        <v>8.4658291533298735E-2</v>
      </c>
    </row>
    <row r="73" spans="1:36" x14ac:dyDescent="0.35">
      <c r="A73" s="86" t="s">
        <v>49</v>
      </c>
      <c r="B73" s="88"/>
      <c r="C73" s="88">
        <f t="shared" si="212"/>
        <v>0.40230549922702408</v>
      </c>
      <c r="D73" s="88">
        <f t="shared" si="212"/>
        <v>0.29911528582832481</v>
      </c>
      <c r="E73" s="88">
        <f t="shared" si="212"/>
        <v>0.58995889440348126</v>
      </c>
      <c r="F73" s="88">
        <f t="shared" si="212"/>
        <v>0.33805744974681273</v>
      </c>
      <c r="G73" s="88">
        <f t="shared" si="212"/>
        <v>-0.24704710052468937</v>
      </c>
      <c r="H73" s="88">
        <f t="shared" si="212"/>
        <v>-7.2654677554494618E-2</v>
      </c>
      <c r="I73" s="88">
        <f t="shared" si="193"/>
        <v>-4.6397634892974771E-2</v>
      </c>
      <c r="J73" s="88">
        <f t="shared" si="194"/>
        <v>-1.9855784474520632E-4</v>
      </c>
      <c r="K73" s="88">
        <f t="shared" si="195"/>
        <v>9.3560168833336288E-2</v>
      </c>
      <c r="M73" s="88"/>
      <c r="N73" s="88"/>
      <c r="O73" s="88"/>
      <c r="Q73" s="98">
        <f>Q28/C28-1</f>
        <v>-7.416683630499199E-2</v>
      </c>
      <c r="R73" s="88">
        <f>R28/Q28-1</f>
        <v>3.3604593885782741E-2</v>
      </c>
      <c r="S73" s="88">
        <f t="shared" ref="S73:AJ73" si="216">S28/R28-1</f>
        <v>0.14218833676272258</v>
      </c>
      <c r="T73" s="88">
        <f t="shared" si="216"/>
        <v>0.18856464474153678</v>
      </c>
      <c r="U73" s="88">
        <f t="shared" si="216"/>
        <v>1.9728233627955394E-2</v>
      </c>
      <c r="V73" s="88">
        <f t="shared" si="216"/>
        <v>7.6772076047100679E-2</v>
      </c>
      <c r="W73" s="88">
        <f t="shared" si="216"/>
        <v>0.15928491150817981</v>
      </c>
      <c r="X73" s="88">
        <f t="shared" si="216"/>
        <v>0.24907203358555186</v>
      </c>
      <c r="Y73" s="88">
        <f t="shared" si="216"/>
        <v>4.7960782160003212E-2</v>
      </c>
      <c r="Z73" s="88">
        <f t="shared" si="216"/>
        <v>0.10257767520260908</v>
      </c>
      <c r="AA73" s="88">
        <f t="shared" si="216"/>
        <v>6.9249440676793172E-2</v>
      </c>
      <c r="AB73" s="88">
        <f t="shared" si="216"/>
        <v>8.3032535561626153E-2</v>
      </c>
      <c r="AC73" s="88">
        <f t="shared" si="216"/>
        <v>-8.2668548851852486E-2</v>
      </c>
      <c r="AD73" s="56">
        <f t="shared" si="216"/>
        <v>-5.8318658788256483E-2</v>
      </c>
      <c r="AE73" s="56">
        <f t="shared" si="216"/>
        <v>-8.5949392812382897E-2</v>
      </c>
      <c r="AF73" s="56">
        <f t="shared" si="216"/>
        <v>-4.6397634892974771E-2</v>
      </c>
      <c r="AG73" s="56">
        <f t="shared" si="216"/>
        <v>-9.5666823736033191E-2</v>
      </c>
      <c r="AH73" s="56">
        <f t="shared" si="216"/>
        <v>-6.209990495279849E-2</v>
      </c>
      <c r="AI73" s="56">
        <f t="shared" si="216"/>
        <v>-1.9855784474520632E-4</v>
      </c>
      <c r="AJ73" s="56">
        <f t="shared" si="216"/>
        <v>9.3560168833336288E-2</v>
      </c>
    </row>
    <row r="74" spans="1:36" x14ac:dyDescent="0.35">
      <c r="A74" s="86" t="s">
        <v>60</v>
      </c>
      <c r="B74" s="88"/>
      <c r="C74" s="88">
        <f t="shared" si="212"/>
        <v>1.7076381148056856</v>
      </c>
      <c r="D74" s="88">
        <f t="shared" si="212"/>
        <v>4.6751041301964822</v>
      </c>
      <c r="E74" s="88">
        <f t="shared" si="212"/>
        <v>1.3287174209554053</v>
      </c>
      <c r="F74" s="88">
        <f t="shared" si="212"/>
        <v>0.4577852859041267</v>
      </c>
      <c r="G74" s="88">
        <f t="shared" si="212"/>
        <v>0.11124310676706561</v>
      </c>
      <c r="H74" s="88">
        <f t="shared" si="212"/>
        <v>9.3726894108056902E-2</v>
      </c>
      <c r="I74" s="88">
        <f t="shared" si="193"/>
        <v>2.0511904286854676E-2</v>
      </c>
      <c r="J74" s="88">
        <f t="shared" si="194"/>
        <v>2.596252292343304E-2</v>
      </c>
      <c r="K74" s="88">
        <f t="shared" si="195"/>
        <v>2.8313627028172306E-2</v>
      </c>
      <c r="M74" s="56"/>
      <c r="N74" s="88"/>
      <c r="O74" s="88"/>
      <c r="Q74" s="88">
        <f>Q29/C29-1</f>
        <v>-2.3430452878422492E-2</v>
      </c>
      <c r="R74" s="88">
        <f>R29/Q29-1</f>
        <v>0.34668798021791991</v>
      </c>
      <c r="S74" s="88">
        <f t="shared" ref="S74:AJ74" si="217">S29/R29-1</f>
        <v>-5.7040428176113656E-2</v>
      </c>
      <c r="T74" s="88">
        <f t="shared" si="217"/>
        <v>3.5762590433074744</v>
      </c>
      <c r="U74" s="88">
        <f t="shared" si="217"/>
        <v>0.24173807846488127</v>
      </c>
      <c r="V74" s="88">
        <f t="shared" si="217"/>
        <v>0.24713769615679748</v>
      </c>
      <c r="W74" s="88">
        <f t="shared" si="217"/>
        <v>0.25626356318162169</v>
      </c>
      <c r="X74" s="88">
        <f t="shared" si="217"/>
        <v>0.19699303359451936</v>
      </c>
      <c r="Y74" s="88">
        <f t="shared" si="217"/>
        <v>6.6198485088038606E-2</v>
      </c>
      <c r="Z74" s="88">
        <f t="shared" si="217"/>
        <v>8.8047414888333009E-2</v>
      </c>
      <c r="AA74" s="88">
        <f t="shared" si="217"/>
        <v>0.10956379947272721</v>
      </c>
      <c r="AB74" s="88">
        <f t="shared" si="217"/>
        <v>0.13254482709706972</v>
      </c>
      <c r="AC74" s="88">
        <f t="shared" si="217"/>
        <v>7.7602862615520074E-3</v>
      </c>
      <c r="AD74" s="88">
        <f t="shared" si="217"/>
        <v>4.0955904370142626E-2</v>
      </c>
      <c r="AE74" s="56">
        <f t="shared" si="217"/>
        <v>3.8009748586133263E-2</v>
      </c>
      <c r="AF74" s="56">
        <f t="shared" si="217"/>
        <v>2.0511904286854676E-2</v>
      </c>
      <c r="AG74" s="56">
        <f t="shared" si="217"/>
        <v>1.2536554499071206E-2</v>
      </c>
      <c r="AH74" s="56">
        <f t="shared" si="217"/>
        <v>2.386121647451489E-2</v>
      </c>
      <c r="AI74" s="56">
        <f t="shared" si="217"/>
        <v>2.596252292343304E-2</v>
      </c>
      <c r="AJ74" s="56">
        <f t="shared" si="217"/>
        <v>2.8313627028172306E-2</v>
      </c>
    </row>
    <row r="75" spans="1:36" x14ac:dyDescent="0.35">
      <c r="B75" s="36"/>
      <c r="C75" s="36"/>
      <c r="D75" s="36"/>
      <c r="E75" s="36"/>
      <c r="F75" s="36"/>
      <c r="G75" s="36"/>
      <c r="H75" s="36"/>
      <c r="I75" s="36"/>
      <c r="J75" s="36"/>
      <c r="K75" s="36"/>
      <c r="M75" s="36"/>
      <c r="N75" s="36"/>
      <c r="O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</row>
    <row r="76" spans="1:36" x14ac:dyDescent="0.35">
      <c r="A76" s="42" t="s">
        <v>56</v>
      </c>
      <c r="B76" s="54"/>
      <c r="C76" s="54">
        <f t="shared" ref="C76:H77" si="218">C31/B31-1</f>
        <v>0.22194579321431807</v>
      </c>
      <c r="D76" s="54">
        <f t="shared" si="218"/>
        <v>0.18703027811368722</v>
      </c>
      <c r="E76" s="54">
        <f t="shared" si="218"/>
        <v>0.29302575109925955</v>
      </c>
      <c r="F76" s="54">
        <f t="shared" si="218"/>
        <v>0.25435219315320623</v>
      </c>
      <c r="G76" s="54">
        <f t="shared" si="218"/>
        <v>9.8449195274679102E-3</v>
      </c>
      <c r="H76" s="54">
        <f t="shared" si="218"/>
        <v>0.39327479431267331</v>
      </c>
      <c r="I76" s="54">
        <f>AF76</f>
        <v>0.10128555031876751</v>
      </c>
      <c r="J76" s="54">
        <f>AI76</f>
        <v>9.4158999141317867E-2</v>
      </c>
      <c r="K76" s="54">
        <f>AJ76</f>
        <v>0.10359580385513811</v>
      </c>
      <c r="M76" s="54"/>
      <c r="N76" s="54"/>
      <c r="O76" s="54"/>
      <c r="Q76" s="98">
        <f>Q31/C31-1</f>
        <v>-6.2581506422926259E-3</v>
      </c>
      <c r="R76" s="54">
        <f t="shared" ref="R76:R77" si="219">R31/Q31-1</f>
        <v>3.1016757670271122E-2</v>
      </c>
      <c r="S76" s="54">
        <f t="shared" ref="S76:S77" si="220">S31/R31-1</f>
        <v>5.5503702882441219E-2</v>
      </c>
      <c r="T76" s="54">
        <f t="shared" ref="T76:T77" si="221">T31/S31-1</f>
        <v>9.7648255720130139E-2</v>
      </c>
      <c r="U76" s="54">
        <f t="shared" ref="U76:U77" si="222">U31/T31-1</f>
        <v>4.2456413822490324E-2</v>
      </c>
      <c r="V76" s="54">
        <f t="shared" ref="V76:V77" si="223">V31/U31-1</f>
        <v>5.2592867307002855E-2</v>
      </c>
      <c r="W76" s="54">
        <f t="shared" ref="W76:W77" si="224">W31/V31-1</f>
        <v>5.127434759982985E-2</v>
      </c>
      <c r="X76" s="54">
        <f t="shared" ref="X76:X77" si="225">X31/W31-1</f>
        <v>0.12091509566820524</v>
      </c>
      <c r="Y76" s="54">
        <f t="shared" ref="Y76:Y77" si="226">Y31/X31-1</f>
        <v>5.3217908383059509E-2</v>
      </c>
      <c r="Z76" s="54">
        <f t="shared" ref="Z76:Z77" si="227">Z31/Y31-1</f>
        <v>7.3019846929850418E-2</v>
      </c>
      <c r="AA76" s="54">
        <f t="shared" ref="AA76:AA77" si="228">AA31/Z31-1</f>
        <v>6.639753160954176E-2</v>
      </c>
      <c r="AB76" s="54">
        <f t="shared" ref="AB76:AB77" si="229">AB31/AA31-1</f>
        <v>4.0816360892923509E-2</v>
      </c>
      <c r="AC76" s="54">
        <f t="shared" ref="AC76:AC77" si="230">AC31/AB31-1</f>
        <v>-0.11473092303477261</v>
      </c>
      <c r="AD76" s="56">
        <f t="shared" ref="AD76:AD77" si="231">AD31/AC31-1</f>
        <v>-3.749466829635939E-2</v>
      </c>
      <c r="AE76" s="56">
        <f t="shared" ref="AE76:AJ77" si="232">AE31/AD31-1</f>
        <v>7.6158321819746355E-2</v>
      </c>
      <c r="AF76" s="56">
        <f t="shared" si="232"/>
        <v>0.10128555031876751</v>
      </c>
      <c r="AG76" s="56">
        <f t="shared" si="232"/>
        <v>7.1636280674877373E-2</v>
      </c>
      <c r="AH76" s="56">
        <f t="shared" si="232"/>
        <v>7.6710367433498794E-2</v>
      </c>
      <c r="AI76" s="56">
        <f t="shared" si="232"/>
        <v>9.4158999141317867E-2</v>
      </c>
      <c r="AJ76" s="56">
        <f t="shared" si="232"/>
        <v>0.10359580385513811</v>
      </c>
    </row>
    <row r="77" spans="1:36" x14ac:dyDescent="0.35">
      <c r="A77" s="51" t="s">
        <v>57</v>
      </c>
      <c r="B77" s="56"/>
      <c r="C77" s="56">
        <f t="shared" si="218"/>
        <v>-5.4070846892156577E-2</v>
      </c>
      <c r="D77" s="56">
        <f t="shared" si="218"/>
        <v>-0.27702603876873466</v>
      </c>
      <c r="E77" s="56">
        <f t="shared" si="218"/>
        <v>-0.11448648475490042</v>
      </c>
      <c r="F77" s="56">
        <f t="shared" si="218"/>
        <v>-0.30940378206661345</v>
      </c>
      <c r="G77" s="56">
        <f t="shared" si="218"/>
        <v>-0.33114528486788875</v>
      </c>
      <c r="H77" s="56">
        <f t="shared" si="218"/>
        <v>-7.9828020680726142E-2</v>
      </c>
      <c r="I77" s="56">
        <f>AF77</f>
        <v>-1.7352342151392253E-2</v>
      </c>
      <c r="J77" s="56">
        <f>AI77</f>
        <v>-4.6876258018188399E-2</v>
      </c>
      <c r="K77" s="56">
        <f>AJ77</f>
        <v>-0.10077571548915976</v>
      </c>
      <c r="M77" s="56"/>
      <c r="N77" s="56"/>
      <c r="O77" s="56"/>
      <c r="Q77" s="56">
        <f>Q32/C32-1</f>
        <v>-0.25467407709063805</v>
      </c>
      <c r="R77" s="56">
        <f t="shared" si="219"/>
        <v>-6.9146869457886062E-2</v>
      </c>
      <c r="S77" s="56">
        <f t="shared" si="220"/>
        <v>2.6222533821712357E-2</v>
      </c>
      <c r="T77" s="56">
        <f t="shared" si="221"/>
        <v>1.5438718785336203E-2</v>
      </c>
      <c r="U77" s="56">
        <f t="shared" si="222"/>
        <v>-0.12634503980139333</v>
      </c>
      <c r="V77" s="56">
        <f t="shared" si="223"/>
        <v>-4.1231624292276114E-3</v>
      </c>
      <c r="W77" s="56">
        <f t="shared" si="224"/>
        <v>5.5269654994549278E-2</v>
      </c>
      <c r="X77" s="56">
        <f t="shared" si="225"/>
        <v>-3.5535680113427892E-2</v>
      </c>
      <c r="Y77" s="56">
        <f t="shared" si="226"/>
        <v>2.3282308032259502E-2</v>
      </c>
      <c r="Z77" s="56">
        <f t="shared" si="227"/>
        <v>3.638990217482907E-2</v>
      </c>
      <c r="AA77" s="56">
        <f t="shared" si="228"/>
        <v>1.5277762293389729E-2</v>
      </c>
      <c r="AB77" s="56">
        <f t="shared" si="229"/>
        <v>-0.35861221702395707</v>
      </c>
      <c r="AC77" s="56">
        <f t="shared" si="230"/>
        <v>-0.18837827939957652</v>
      </c>
      <c r="AD77" s="56">
        <f t="shared" si="231"/>
        <v>3.4632478618425333E-2</v>
      </c>
      <c r="AE77" s="56">
        <f t="shared" si="232"/>
        <v>-0.18942314072715249</v>
      </c>
      <c r="AF77" s="56">
        <f t="shared" si="232"/>
        <v>-1.7352342151392253E-2</v>
      </c>
      <c r="AG77" s="56">
        <f t="shared" si="232"/>
        <v>8.5213128803903526E-2</v>
      </c>
      <c r="AH77" s="56">
        <f t="shared" si="232"/>
        <v>-1.0680315708206045E-2</v>
      </c>
      <c r="AI77" s="56">
        <f t="shared" si="232"/>
        <v>-4.6876258018188399E-2</v>
      </c>
      <c r="AJ77" s="56">
        <f t="shared" si="232"/>
        <v>-0.10077571548915976</v>
      </c>
    </row>
    <row r="80" spans="1:36" x14ac:dyDescent="0.35"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</row>
    <row r="82" spans="17:36" x14ac:dyDescent="0.35"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</row>
    <row r="83" spans="17:36" x14ac:dyDescent="0.35">
      <c r="Q83" s="174"/>
      <c r="R83" s="174"/>
      <c r="S83" s="174"/>
      <c r="T83" s="174"/>
      <c r="U83" s="174"/>
      <c r="V83" s="174"/>
      <c r="W83" s="174"/>
      <c r="X83" s="174"/>
      <c r="Y83" s="174"/>
      <c r="Z83" s="174"/>
      <c r="AA83" s="174"/>
      <c r="AB83" s="174"/>
      <c r="AC83" s="174"/>
      <c r="AD83" s="174"/>
      <c r="AE83" s="174"/>
      <c r="AF83" s="174"/>
      <c r="AG83" s="174"/>
      <c r="AH83" s="174"/>
      <c r="AI83" s="174"/>
      <c r="AJ83" s="174"/>
    </row>
    <row r="85" spans="17:36" x14ac:dyDescent="0.35"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H85" s="174"/>
      <c r="AI85" s="174"/>
      <c r="AJ85" s="174"/>
    </row>
  </sheetData>
  <pageMargins left="0.7" right="0.7" top="0.75" bottom="0.75" header="0.3" footer="0.3"/>
  <pageSetup paperSize="9" scale="88" fitToHeight="0" orientation="landscape" r:id="rId1"/>
  <rowBreaks count="1" manualBreakCount="1">
    <brk id="35" max="13" man="1"/>
  </rowBreaks>
  <colBreaks count="1" manualBreakCount="1">
    <brk id="15" max="6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2EF95-4394-41B2-BEC7-E9242AFBC1EA}">
  <dimension ref="A1:AD50"/>
  <sheetViews>
    <sheetView showGridLines="0" zoomScaleNormal="100" zoomScaleSheetLayoutView="100" workbookViewId="0">
      <pane xSplit="1" ySplit="2" topLeftCell="D3" activePane="bottomRight" state="frozen"/>
      <selection activeCell="AC1" sqref="AC1"/>
      <selection pane="topRight" activeCell="AC1" sqref="AC1"/>
      <selection pane="bottomLeft" activeCell="AC1" sqref="AC1"/>
      <selection pane="bottomRight" activeCell="L1" sqref="L1"/>
    </sheetView>
  </sheetViews>
  <sheetFormatPr defaultRowHeight="14.5" x14ac:dyDescent="0.35"/>
  <cols>
    <col min="1" max="1" width="32" bestFit="1" customWidth="1"/>
    <col min="2" max="2" width="9.1796875" hidden="1" customWidth="1"/>
    <col min="3" max="3" width="0" hidden="1" customWidth="1"/>
    <col min="11" max="11" width="2.1796875" customWidth="1"/>
  </cols>
  <sheetData>
    <row r="1" spans="1:30" x14ac:dyDescent="0.35">
      <c r="A1" s="60" t="s">
        <v>236</v>
      </c>
      <c r="B1" s="61" t="s">
        <v>2</v>
      </c>
      <c r="C1" s="61" t="s">
        <v>3</v>
      </c>
      <c r="D1" s="61" t="s">
        <v>4</v>
      </c>
      <c r="E1" s="61" t="s">
        <v>5</v>
      </c>
      <c r="F1" s="61" t="s">
        <v>6</v>
      </c>
      <c r="G1" s="61" t="s">
        <v>122</v>
      </c>
      <c r="H1" s="61" t="s">
        <v>178</v>
      </c>
      <c r="I1" s="61" t="s">
        <v>268</v>
      </c>
      <c r="J1" s="61" t="s">
        <v>282</v>
      </c>
    </row>
    <row r="2" spans="1:30" x14ac:dyDescent="0.35">
      <c r="A2" s="58" t="s">
        <v>237</v>
      </c>
      <c r="B2" s="59"/>
      <c r="C2" s="59"/>
      <c r="D2" s="59"/>
      <c r="E2" s="59"/>
      <c r="F2" s="59"/>
      <c r="G2" s="59"/>
      <c r="H2" s="59"/>
      <c r="I2" s="238"/>
      <c r="J2" s="238"/>
    </row>
    <row r="3" spans="1:30" x14ac:dyDescent="0.35">
      <c r="A3" s="239" t="s">
        <v>238</v>
      </c>
      <c r="B3" s="36">
        <v>1.6199999999999999E-2</v>
      </c>
      <c r="C3" s="36">
        <v>1.7399999999999999E-2</v>
      </c>
      <c r="D3" s="36">
        <v>2.3113582647409005E-2</v>
      </c>
      <c r="E3" s="36">
        <v>2.1396989944963318E-2</v>
      </c>
      <c r="F3" s="36">
        <v>3.1535106342336236E-2</v>
      </c>
      <c r="G3" s="36">
        <v>1.8406645112071466E-2</v>
      </c>
      <c r="H3" s="36">
        <v>2.3241081989508083E-2</v>
      </c>
      <c r="I3" s="36">
        <v>2.227575583851733E-2</v>
      </c>
      <c r="J3" s="36">
        <v>1.4562606516356193E-2</v>
      </c>
    </row>
    <row r="4" spans="1:30" x14ac:dyDescent="0.35">
      <c r="A4" s="239" t="s">
        <v>239</v>
      </c>
      <c r="B4" s="36">
        <v>5.7999999999999996E-3</v>
      </c>
      <c r="C4" s="36">
        <v>4.8999999999999998E-3</v>
      </c>
      <c r="D4" s="36">
        <v>9.6581158548102435E-3</v>
      </c>
      <c r="E4" s="36">
        <v>9.7909187537423125E-3</v>
      </c>
      <c r="F4" s="36">
        <v>1.8262615170010557E-2</v>
      </c>
      <c r="G4" s="36">
        <v>1.080411883568003E-2</v>
      </c>
      <c r="H4" s="36">
        <v>1.197452329871526E-2</v>
      </c>
      <c r="I4" s="36">
        <v>1.0463114660191666E-2</v>
      </c>
      <c r="J4" s="36">
        <v>7.297468775603019E-3</v>
      </c>
    </row>
    <row r="6" spans="1:30" x14ac:dyDescent="0.35">
      <c r="A6" s="239" t="s">
        <v>240</v>
      </c>
      <c r="B6" s="29">
        <v>496.26780116783596</v>
      </c>
      <c r="C6" s="29">
        <v>460.31827439621259</v>
      </c>
      <c r="D6" s="29">
        <v>498.33690039750491</v>
      </c>
      <c r="E6" s="29">
        <v>962.25285327166375</v>
      </c>
      <c r="F6" s="29">
        <v>867.25195240676294</v>
      </c>
      <c r="G6" s="29">
        <v>926.60086080326516</v>
      </c>
      <c r="H6" s="29">
        <v>653.42999999999995</v>
      </c>
      <c r="I6" s="29">
        <v>567.91405889892985</v>
      </c>
      <c r="J6" s="29">
        <v>440.57895753672278</v>
      </c>
      <c r="AD6">
        <v>-1074.4100000000001</v>
      </c>
    </row>
    <row r="7" spans="1:30" x14ac:dyDescent="0.35">
      <c r="A7" s="239" t="s">
        <v>241</v>
      </c>
      <c r="B7" s="240">
        <v>313.78885404821176</v>
      </c>
      <c r="C7" s="240">
        <v>366.95583451132671</v>
      </c>
      <c r="D7" s="240">
        <v>379.90177274469039</v>
      </c>
      <c r="E7" s="240">
        <v>390.1030185700775</v>
      </c>
      <c r="F7" s="240">
        <v>452.14672910006328</v>
      </c>
      <c r="G7" s="240">
        <v>304.87546608969257</v>
      </c>
      <c r="H7" s="240">
        <v>579.65959684186657</v>
      </c>
      <c r="I7" s="240">
        <v>655.91913914176132</v>
      </c>
      <c r="J7" s="240">
        <v>512.97024558713497</v>
      </c>
    </row>
    <row r="8" spans="1:30" x14ac:dyDescent="0.35">
      <c r="A8" s="239" t="s">
        <v>242</v>
      </c>
      <c r="B8" s="37">
        <v>1.6227503844375324</v>
      </c>
      <c r="C8" s="37">
        <v>1.5323337434232682</v>
      </c>
      <c r="D8" s="37">
        <v>1.28</v>
      </c>
      <c r="E8" s="37">
        <v>1.8575999999999999</v>
      </c>
      <c r="F8" s="37">
        <v>1.228152838334678</v>
      </c>
      <c r="G8" s="37">
        <v>1.6725126929284184</v>
      </c>
      <c r="H8" s="37">
        <v>1.04</v>
      </c>
      <c r="I8" s="37">
        <v>0.999895242635364</v>
      </c>
      <c r="J8" s="37">
        <v>0.93419285409919406</v>
      </c>
      <c r="AD8" s="241">
        <v>1121.0447693636913</v>
      </c>
    </row>
    <row r="9" spans="1:30" x14ac:dyDescent="0.35">
      <c r="A9" s="239" t="s">
        <v>243</v>
      </c>
      <c r="B9" s="37">
        <v>0.64197530864197527</v>
      </c>
      <c r="C9" s="37">
        <v>0.71839080459770122</v>
      </c>
      <c r="D9" s="37">
        <v>0.57527177275363695</v>
      </c>
      <c r="E9" s="37">
        <v>0.54241606978709556</v>
      </c>
      <c r="F9" s="37">
        <v>0.42087842808929388</v>
      </c>
      <c r="G9" s="37">
        <v>0.41251750325926728</v>
      </c>
      <c r="H9" s="37">
        <v>0.49064434468845552</v>
      </c>
      <c r="I9" s="37">
        <v>0.53589854224523514</v>
      </c>
      <c r="J9" s="37">
        <v>0.50255732606465664</v>
      </c>
      <c r="AD9">
        <v>524.57824644855464</v>
      </c>
    </row>
    <row r="10" spans="1:30" x14ac:dyDescent="0.35">
      <c r="B10" s="78"/>
      <c r="C10" s="78"/>
      <c r="D10" s="78"/>
      <c r="E10" s="78"/>
      <c r="F10" s="78"/>
      <c r="G10" s="78"/>
      <c r="H10" s="78"/>
      <c r="I10" s="78"/>
      <c r="J10" s="78"/>
    </row>
    <row r="11" spans="1:30" x14ac:dyDescent="0.35">
      <c r="A11" s="58" t="s">
        <v>244</v>
      </c>
      <c r="B11" s="59"/>
      <c r="C11" s="59"/>
      <c r="D11" s="59"/>
      <c r="E11" s="59"/>
      <c r="F11" s="59"/>
      <c r="G11" s="59"/>
      <c r="H11" s="59"/>
      <c r="I11" s="59"/>
      <c r="J11" s="59"/>
      <c r="AD11">
        <v>-88.93</v>
      </c>
    </row>
    <row r="12" spans="1:30" x14ac:dyDescent="0.35">
      <c r="A12" s="33" t="s">
        <v>245</v>
      </c>
      <c r="B12" s="242">
        <v>1.719615669644517E-2</v>
      </c>
      <c r="C12" s="242">
        <v>1.961426984616586E-2</v>
      </c>
      <c r="D12" s="242">
        <v>2.3090096947081928E-2</v>
      </c>
      <c r="E12" s="242">
        <v>2.1396989922722893E-2</v>
      </c>
      <c r="F12" s="242">
        <v>3.153509774475368E-2</v>
      </c>
      <c r="G12" s="242">
        <v>1.8406643588673111E-2</v>
      </c>
      <c r="H12" s="242">
        <v>2.3241081989508083E-2</v>
      </c>
      <c r="I12" s="242">
        <v>2.227575583851733E-2</v>
      </c>
      <c r="J12" s="242">
        <v>1.4562606516317165E-2</v>
      </c>
      <c r="AD12">
        <v>7.4456893389999976</v>
      </c>
    </row>
    <row r="13" spans="1:30" x14ac:dyDescent="0.35">
      <c r="A13" s="44" t="s">
        <v>42</v>
      </c>
      <c r="B13" s="52">
        <v>7.3935393683507815E-3</v>
      </c>
      <c r="C13" s="52">
        <v>8.0000000000000002E-3</v>
      </c>
      <c r="D13" s="52">
        <v>1.4202052951420253E-2</v>
      </c>
      <c r="E13" s="52">
        <v>1.5045210561985696E-2</v>
      </c>
      <c r="F13" s="52">
        <v>2.6029529849883659E-2</v>
      </c>
      <c r="G13" s="52">
        <v>1.9189712043671765E-2</v>
      </c>
      <c r="H13" s="52">
        <v>1.1947264842638423E-2</v>
      </c>
      <c r="I13" s="52">
        <v>1.41413276540839E-2</v>
      </c>
      <c r="J13" s="52">
        <v>8.0561809303103041E-3</v>
      </c>
    </row>
    <row r="14" spans="1:30" x14ac:dyDescent="0.35">
      <c r="A14" s="44" t="s">
        <v>43</v>
      </c>
      <c r="B14" s="52">
        <v>2.6338997927830747E-3</v>
      </c>
      <c r="C14" s="52">
        <v>2.4752997220077173E-3</v>
      </c>
      <c r="D14" s="52">
        <v>2.9805426403265462E-3</v>
      </c>
      <c r="E14" s="52">
        <v>5.8434690887052458E-3</v>
      </c>
      <c r="F14" s="52">
        <v>8.9813460580058391E-3</v>
      </c>
      <c r="G14" s="52">
        <v>8.0052023769902371E-3</v>
      </c>
      <c r="H14" s="52">
        <v>3.8273019863981038E-2</v>
      </c>
      <c r="I14" s="52">
        <v>5.4365388181873342E-3</v>
      </c>
      <c r="J14" s="52">
        <v>3.4854211368838925E-3</v>
      </c>
    </row>
    <row r="15" spans="1:30" x14ac:dyDescent="0.35">
      <c r="A15" s="44" t="s">
        <v>229</v>
      </c>
      <c r="B15" s="52"/>
      <c r="C15" s="52"/>
      <c r="D15" s="52">
        <v>4.9701757988959504E-2</v>
      </c>
      <c r="E15" s="52">
        <v>6.1933832843210343E-2</v>
      </c>
      <c r="F15" s="52">
        <v>6.1774854805084073E-2</v>
      </c>
      <c r="G15" s="52">
        <v>2.8880600622541438E-2</v>
      </c>
      <c r="H15" s="52">
        <v>2.523669232660903E-2</v>
      </c>
      <c r="I15" s="52">
        <v>3.8431079570759738E-2</v>
      </c>
      <c r="J15" s="52">
        <v>4.9638164813057002E-2</v>
      </c>
    </row>
    <row r="16" spans="1:30" x14ac:dyDescent="0.35">
      <c r="A16" s="243" t="s">
        <v>246</v>
      </c>
      <c r="B16" s="52"/>
      <c r="C16" s="52"/>
      <c r="D16" s="52">
        <v>4.5805948369417725E-2</v>
      </c>
      <c r="E16" s="52">
        <v>4.6504585534108439E-2</v>
      </c>
      <c r="F16" s="52">
        <v>4.5170275823126077E-2</v>
      </c>
      <c r="G16" s="52">
        <v>2.9240078828708698E-2</v>
      </c>
      <c r="H16" s="52">
        <v>2.6896332698564441E-2</v>
      </c>
      <c r="I16" s="52">
        <v>3.4548523931003133E-2</v>
      </c>
      <c r="J16" s="52">
        <v>3.6199098978373159E-2</v>
      </c>
    </row>
    <row r="17" spans="1:30" x14ac:dyDescent="0.35">
      <c r="A17" s="243" t="s">
        <v>247</v>
      </c>
      <c r="B17" s="52"/>
      <c r="C17" s="52"/>
      <c r="D17" s="52">
        <v>5.6709292480669825E-2</v>
      </c>
      <c r="E17" s="52">
        <v>0.10808775164763812</v>
      </c>
      <c r="F17" s="52">
        <v>0.14258455123090411</v>
      </c>
      <c r="G17" s="52">
        <v>2.7866296520181254E-2</v>
      </c>
      <c r="H17" s="52">
        <v>2.5250960123054517E-2</v>
      </c>
      <c r="I17" s="52">
        <v>4.5652330217073114E-2</v>
      </c>
      <c r="J17" s="52">
        <v>8.6496555800520222E-2</v>
      </c>
    </row>
    <row r="18" spans="1:30" x14ac:dyDescent="0.35">
      <c r="A18" s="243" t="s">
        <v>248</v>
      </c>
      <c r="B18" s="52"/>
      <c r="C18" s="52"/>
      <c r="D18" s="52">
        <v>0</v>
      </c>
      <c r="E18" s="52">
        <v>0</v>
      </c>
      <c r="F18" s="52">
        <v>5.2461205244287691E-2</v>
      </c>
      <c r="G18" s="52">
        <v>8.2790112531573277E-3</v>
      </c>
      <c r="H18" s="52">
        <v>7.8429497030332136E-4</v>
      </c>
      <c r="I18" s="52">
        <v>1.6906533871205109E-2</v>
      </c>
      <c r="J18" s="52">
        <v>4.1130896384475826E-2</v>
      </c>
    </row>
    <row r="19" spans="1:30" x14ac:dyDescent="0.35">
      <c r="A19" s="243" t="s">
        <v>231</v>
      </c>
      <c r="B19" s="52"/>
      <c r="C19" s="52"/>
      <c r="D19" s="52">
        <v>3.5051239603490748E-2</v>
      </c>
      <c r="E19" s="52">
        <v>0.10966270590831047</v>
      </c>
      <c r="F19" s="52">
        <v>4.8878766461829697E-2</v>
      </c>
      <c r="G19" s="52">
        <v>4.9548530603914724E-2</v>
      </c>
      <c r="H19" s="52">
        <v>9.6861955093395583E-2</v>
      </c>
      <c r="I19" s="52">
        <v>0.11088716108746437</v>
      </c>
      <c r="J19" s="52">
        <v>0.13784939239671379</v>
      </c>
    </row>
    <row r="20" spans="1:30" x14ac:dyDescent="0.35">
      <c r="A20" s="44" t="s">
        <v>249</v>
      </c>
      <c r="B20" s="52">
        <v>8.0000000000000002E-3</v>
      </c>
      <c r="C20" s="52">
        <v>5.0000000000000001E-3</v>
      </c>
      <c r="D20" s="52">
        <v>1.4999999999999999E-2</v>
      </c>
      <c r="E20" s="52">
        <v>1.8165166045706831E-2</v>
      </c>
      <c r="F20" s="52">
        <v>3.8602141929404608E-2</v>
      </c>
      <c r="G20" s="52">
        <v>2.1227836469383192E-2</v>
      </c>
      <c r="H20" s="52">
        <v>1.9096513042991294E-2</v>
      </c>
      <c r="I20" s="52">
        <v>4.8109677741573958E-2</v>
      </c>
      <c r="J20" s="52">
        <v>3.8746541237268048E-2</v>
      </c>
    </row>
    <row r="21" spans="1:30" x14ac:dyDescent="0.35">
      <c r="A21" s="44" t="s">
        <v>250</v>
      </c>
      <c r="B21" s="52">
        <v>2.4E-2</v>
      </c>
      <c r="C21" s="52">
        <v>4.3999999999999997E-2</v>
      </c>
      <c r="D21" s="52">
        <v>3.7510753128244159E-2</v>
      </c>
      <c r="E21" s="52">
        <v>1.0999999999999999E-2</v>
      </c>
      <c r="F21" s="52">
        <v>4.2463819999658398E-2</v>
      </c>
      <c r="G21" s="52">
        <v>3.8747317308883947E-3</v>
      </c>
      <c r="H21" s="52">
        <v>3.1526047431470527E-2</v>
      </c>
      <c r="I21" s="52">
        <v>3.0909654230815806E-2</v>
      </c>
      <c r="J21" s="52">
        <v>4.9395052290564078E-3</v>
      </c>
    </row>
    <row r="22" spans="1:30" x14ac:dyDescent="0.35">
      <c r="A22" s="44" t="s">
        <v>45</v>
      </c>
      <c r="B22" s="52">
        <v>4.2289716957001837E-6</v>
      </c>
      <c r="C22" s="52">
        <v>1.5181292958379871E-2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</row>
    <row r="24" spans="1:30" x14ac:dyDescent="0.35">
      <c r="AD24">
        <v>-50.5</v>
      </c>
    </row>
    <row r="25" spans="1:30" x14ac:dyDescent="0.35">
      <c r="AD25">
        <v>-262.93</v>
      </c>
    </row>
    <row r="29" spans="1:30" x14ac:dyDescent="0.35">
      <c r="AD29">
        <v>-235.6</v>
      </c>
    </row>
    <row r="32" spans="1:30" x14ac:dyDescent="0.35">
      <c r="AD32">
        <v>-200.41</v>
      </c>
    </row>
    <row r="36" spans="30:30" x14ac:dyDescent="0.35">
      <c r="AD36">
        <v>-123.06</v>
      </c>
    </row>
    <row r="39" spans="30:30" x14ac:dyDescent="0.35">
      <c r="AD39">
        <v>0</v>
      </c>
    </row>
    <row r="41" spans="30:30" x14ac:dyDescent="0.35">
      <c r="AD41">
        <v>6099.2461187968902</v>
      </c>
    </row>
    <row r="49" spans="30:30" x14ac:dyDescent="0.35">
      <c r="AD49">
        <v>78959.879073429591</v>
      </c>
    </row>
    <row r="50" spans="30:30" x14ac:dyDescent="0.35">
      <c r="AD50">
        <v>50833.485646525995</v>
      </c>
    </row>
  </sheetData>
  <pageMargins left="0.7" right="0.7" top="0.75" bottom="0.75" header="0.3" footer="0.3"/>
  <pageSetup paperSize="9" scale="80" fitToHeight="0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38"/>
  <sheetViews>
    <sheetView showGridLines="0" zoomScaleNormal="100" zoomScaleSheetLayoutView="100" workbookViewId="0">
      <pane xSplit="2" ySplit="3" topLeftCell="E4" activePane="bottomRight" state="frozen"/>
      <selection activeCell="M6" sqref="M6"/>
      <selection pane="topRight" activeCell="M6" sqref="M6"/>
      <selection pane="bottomLeft" activeCell="M6" sqref="M6"/>
      <selection pane="bottomRight" activeCell="M1" sqref="M1"/>
    </sheetView>
  </sheetViews>
  <sheetFormatPr defaultRowHeight="14.5" x14ac:dyDescent="0.35"/>
  <cols>
    <col min="1" max="1" width="5.453125" customWidth="1"/>
    <col min="2" max="2" width="36" customWidth="1"/>
    <col min="3" max="4" width="0" hidden="1" customWidth="1"/>
    <col min="12" max="12" width="2.1796875" customWidth="1"/>
  </cols>
  <sheetData>
    <row r="1" spans="1:13" ht="15.5" x14ac:dyDescent="0.35">
      <c r="A1" s="83" t="s">
        <v>124</v>
      </c>
    </row>
    <row r="2" spans="1:13" x14ac:dyDescent="0.35">
      <c r="A2" s="25" t="s">
        <v>34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</row>
    <row r="3" spans="1:13" x14ac:dyDescent="0.35">
      <c r="A3" s="295" t="s">
        <v>1</v>
      </c>
      <c r="B3" s="295"/>
      <c r="C3" s="79" t="s">
        <v>2</v>
      </c>
      <c r="D3" s="79" t="s">
        <v>3</v>
      </c>
      <c r="E3" s="79" t="s">
        <v>4</v>
      </c>
      <c r="F3" s="16" t="s">
        <v>5</v>
      </c>
      <c r="G3" s="16" t="s">
        <v>6</v>
      </c>
      <c r="H3" s="16" t="s">
        <v>122</v>
      </c>
      <c r="I3" s="16" t="s">
        <v>178</v>
      </c>
      <c r="J3" s="16" t="s">
        <v>268</v>
      </c>
      <c r="K3" s="16" t="s">
        <v>282</v>
      </c>
    </row>
    <row r="4" spans="1:13" x14ac:dyDescent="0.35">
      <c r="A4" s="13">
        <v>1</v>
      </c>
      <c r="B4" s="14" t="s">
        <v>7</v>
      </c>
      <c r="C4" s="14"/>
      <c r="D4" s="14"/>
      <c r="E4" s="14"/>
      <c r="F4" s="15"/>
      <c r="G4" s="14"/>
      <c r="H4" s="14"/>
      <c r="I4" s="14"/>
      <c r="J4" s="14"/>
      <c r="K4" s="14"/>
    </row>
    <row r="5" spans="1:13" x14ac:dyDescent="0.35">
      <c r="A5" s="2" t="s">
        <v>8</v>
      </c>
      <c r="B5" s="3" t="s">
        <v>9</v>
      </c>
      <c r="C5" s="4">
        <v>1518.8130000000001</v>
      </c>
      <c r="D5" s="4">
        <v>2521.6346894600001</v>
      </c>
      <c r="E5" s="4">
        <v>3215.9186593940003</v>
      </c>
      <c r="F5" s="4">
        <v>4784.0568536436385</v>
      </c>
      <c r="G5" s="4">
        <v>8156.93</v>
      </c>
      <c r="H5" s="4">
        <v>5840.49</v>
      </c>
      <c r="I5" s="4">
        <v>4245.7199999999993</v>
      </c>
      <c r="J5" s="4">
        <v>4191.7773046709954</v>
      </c>
      <c r="K5" s="4">
        <v>6373.4912280740036</v>
      </c>
    </row>
    <row r="6" spans="1:13" x14ac:dyDescent="0.35">
      <c r="A6" s="2" t="s">
        <v>10</v>
      </c>
      <c r="B6" s="3" t="s">
        <v>11</v>
      </c>
      <c r="C6" s="4">
        <v>34.118000000000002</v>
      </c>
      <c r="D6" s="4">
        <v>2054.1778694909999</v>
      </c>
      <c r="E6" s="4">
        <v>29.834501126835683</v>
      </c>
      <c r="F6" s="4">
        <v>192.78515671399978</v>
      </c>
      <c r="G6" s="4">
        <v>199</v>
      </c>
      <c r="H6" s="4">
        <v>136.9</v>
      </c>
      <c r="I6" s="4">
        <v>132.07</v>
      </c>
      <c r="J6" s="4">
        <v>107.52596645303352</v>
      </c>
      <c r="K6" s="4">
        <v>120.195603134278</v>
      </c>
      <c r="L6" s="76"/>
    </row>
    <row r="7" spans="1:13" x14ac:dyDescent="0.35">
      <c r="A7" s="2" t="s">
        <v>12</v>
      </c>
      <c r="B7" s="3" t="s">
        <v>13</v>
      </c>
      <c r="C7" s="4">
        <v>28565.146000000001</v>
      </c>
      <c r="D7" s="4">
        <v>27377.464997162715</v>
      </c>
      <c r="E7" s="4">
        <v>28534.650993590592</v>
      </c>
      <c r="F7" s="4">
        <v>33533.160229813846</v>
      </c>
      <c r="G7" s="4">
        <v>33692.89</v>
      </c>
      <c r="H7" s="4">
        <v>40143.07</v>
      </c>
      <c r="I7" s="4">
        <v>50952.32</v>
      </c>
      <c r="J7" s="4">
        <v>55364.257464547656</v>
      </c>
      <c r="K7" s="4">
        <v>70911.071797344033</v>
      </c>
    </row>
    <row r="8" spans="1:13" x14ac:dyDescent="0.35">
      <c r="A8" s="2" t="s">
        <v>14</v>
      </c>
      <c r="B8" s="3" t="s">
        <v>15</v>
      </c>
      <c r="C8" s="4">
        <v>893.68600000000004</v>
      </c>
      <c r="D8" s="4">
        <v>212.39299999999997</v>
      </c>
      <c r="E8" s="4">
        <v>770.38553329910599</v>
      </c>
      <c r="F8" s="4">
        <v>31.571086433000762</v>
      </c>
      <c r="G8" s="4">
        <v>1192.1600000000001</v>
      </c>
      <c r="H8" s="4">
        <v>3511</v>
      </c>
      <c r="I8" s="4">
        <v>4058.98</v>
      </c>
      <c r="J8" s="4">
        <v>4437.987156276</v>
      </c>
      <c r="K8" s="4">
        <v>6092.4508555029042</v>
      </c>
    </row>
    <row r="9" spans="1:13" x14ac:dyDescent="0.35">
      <c r="A9" s="2" t="s">
        <v>16</v>
      </c>
      <c r="B9" s="3" t="s">
        <v>17</v>
      </c>
      <c r="C9" s="4">
        <v>169.667</v>
      </c>
      <c r="D9" s="4">
        <v>209.80280984693638</v>
      </c>
      <c r="E9" s="4">
        <v>600.79566352784491</v>
      </c>
      <c r="F9" s="4">
        <v>540.75794580656043</v>
      </c>
      <c r="G9" s="4">
        <v>998.32999999999993</v>
      </c>
      <c r="H9" s="4">
        <v>1839.1399999999999</v>
      </c>
      <c r="I9" s="4">
        <v>1570.26</v>
      </c>
      <c r="J9" s="4">
        <v>1193.2183466309384</v>
      </c>
      <c r="K9" s="4">
        <v>3021.2924585054975</v>
      </c>
      <c r="L9" s="76"/>
    </row>
    <row r="10" spans="1:13" x14ac:dyDescent="0.35">
      <c r="A10" s="22"/>
      <c r="B10" s="22" t="s">
        <v>18</v>
      </c>
      <c r="C10" s="23">
        <v>31181.430000000004</v>
      </c>
      <c r="D10" s="23">
        <v>32375.473365960654</v>
      </c>
      <c r="E10" s="23">
        <v>33151.585350938374</v>
      </c>
      <c r="F10" s="23">
        <v>39082.331272411044</v>
      </c>
      <c r="G10" s="23">
        <v>44239.310000000005</v>
      </c>
      <c r="H10" s="23">
        <v>51470.6</v>
      </c>
      <c r="I10" s="23">
        <v>60959.350000000006</v>
      </c>
      <c r="J10" s="23">
        <v>65294.766238578624</v>
      </c>
      <c r="K10" s="23">
        <v>86518.501942560717</v>
      </c>
      <c r="M10" s="76"/>
    </row>
    <row r="11" spans="1:13" x14ac:dyDescent="0.35">
      <c r="A11" s="6"/>
      <c r="B11" s="7"/>
      <c r="C11" s="8"/>
      <c r="D11" s="8"/>
      <c r="E11" s="8"/>
      <c r="F11" s="8"/>
      <c r="G11" s="8"/>
      <c r="H11" s="8"/>
      <c r="I11" s="8"/>
      <c r="J11" s="8"/>
      <c r="K11" s="8"/>
    </row>
    <row r="12" spans="1:13" x14ac:dyDescent="0.35">
      <c r="A12" s="10">
        <v>2</v>
      </c>
      <c r="B12" s="20" t="s">
        <v>19</v>
      </c>
      <c r="C12" s="21"/>
      <c r="D12" s="21"/>
      <c r="E12" s="21"/>
      <c r="F12" s="21"/>
      <c r="G12" s="21"/>
      <c r="H12" s="21"/>
      <c r="I12" s="21"/>
      <c r="J12" s="21"/>
      <c r="K12" s="21"/>
    </row>
    <row r="13" spans="1:13" x14ac:dyDescent="0.35">
      <c r="A13" s="2" t="s">
        <v>8</v>
      </c>
      <c r="B13" s="3" t="s">
        <v>20</v>
      </c>
      <c r="C13" s="9">
        <v>452.28199999999993</v>
      </c>
      <c r="D13" s="9">
        <v>458.57163798482691</v>
      </c>
      <c r="E13" s="9">
        <v>454.54321344718574</v>
      </c>
      <c r="F13" s="9">
        <v>573.98019920076877</v>
      </c>
      <c r="G13" s="9">
        <v>519.99</v>
      </c>
      <c r="H13" s="9">
        <v>362.26</v>
      </c>
      <c r="I13" s="9">
        <v>349.49</v>
      </c>
      <c r="J13" s="9">
        <v>654.59842796054875</v>
      </c>
      <c r="K13" s="9">
        <v>545.32622502096501</v>
      </c>
    </row>
    <row r="14" spans="1:13" x14ac:dyDescent="0.35">
      <c r="A14" s="2" t="s">
        <v>10</v>
      </c>
      <c r="B14" s="3" t="s">
        <v>21</v>
      </c>
      <c r="C14" s="4">
        <v>331.48399999999992</v>
      </c>
      <c r="D14" s="4">
        <v>375.39223534611114</v>
      </c>
      <c r="E14" s="4">
        <v>609.28391644143528</v>
      </c>
      <c r="F14" s="4">
        <v>681.65554349043975</v>
      </c>
      <c r="G14" s="4">
        <v>780.99</v>
      </c>
      <c r="H14" s="4">
        <v>889.66</v>
      </c>
      <c r="I14" s="4">
        <v>957.49</v>
      </c>
      <c r="J14" s="4">
        <v>1509.8191696895969</v>
      </c>
      <c r="K14" s="4">
        <v>1519.4854184821597</v>
      </c>
    </row>
    <row r="15" spans="1:13" x14ac:dyDescent="0.35">
      <c r="A15" s="2" t="s">
        <v>12</v>
      </c>
      <c r="B15" s="3" t="s">
        <v>22</v>
      </c>
      <c r="C15" s="9">
        <v>14.193999999999999</v>
      </c>
      <c r="D15" s="9">
        <v>29.413890804870601</v>
      </c>
      <c r="E15" s="9">
        <v>158.00045445299997</v>
      </c>
      <c r="F15" s="9">
        <v>328.94782104055179</v>
      </c>
      <c r="G15" s="9">
        <v>370.15</v>
      </c>
      <c r="H15" s="9">
        <v>280.27000000000004</v>
      </c>
      <c r="I15" s="9">
        <v>154.83000000000001</v>
      </c>
      <c r="J15" s="9">
        <v>184.98686911802272</v>
      </c>
      <c r="K15" s="9">
        <v>475.72318366968943</v>
      </c>
    </row>
    <row r="16" spans="1:13" x14ac:dyDescent="0.35">
      <c r="A16" s="22"/>
      <c r="B16" s="22" t="s">
        <v>23</v>
      </c>
      <c r="C16" s="23">
        <v>797.95999999999981</v>
      </c>
      <c r="D16" s="23">
        <v>863.37776413580855</v>
      </c>
      <c r="E16" s="23">
        <v>1221.8275843416211</v>
      </c>
      <c r="F16" s="23">
        <v>1584.5835637317605</v>
      </c>
      <c r="G16" s="23">
        <v>1671.13</v>
      </c>
      <c r="H16" s="23">
        <v>1532.19</v>
      </c>
      <c r="I16" s="23">
        <v>1461.81</v>
      </c>
      <c r="J16" s="23">
        <v>2349.4044667681683</v>
      </c>
      <c r="K16" s="23">
        <v>2540.5348271728144</v>
      </c>
    </row>
    <row r="17" spans="1:12" x14ac:dyDescent="0.35">
      <c r="A17" s="6"/>
      <c r="B17" s="7"/>
      <c r="C17" s="8"/>
      <c r="D17" s="8"/>
      <c r="E17" s="8"/>
      <c r="F17" s="8"/>
      <c r="G17" s="8"/>
      <c r="H17" s="8"/>
      <c r="I17" s="8"/>
      <c r="J17" s="8"/>
      <c r="K17" s="8"/>
    </row>
    <row r="18" spans="1:12" x14ac:dyDescent="0.35">
      <c r="A18" s="296" t="s">
        <v>24</v>
      </c>
      <c r="B18" s="296"/>
      <c r="C18" s="19">
        <v>31979.390000000003</v>
      </c>
      <c r="D18" s="19">
        <v>33238.85113009646</v>
      </c>
      <c r="E18" s="19">
        <v>34373.412935279994</v>
      </c>
      <c r="F18" s="19">
        <v>40666.914836142802</v>
      </c>
      <c r="G18" s="19">
        <v>45910.44</v>
      </c>
      <c r="H18" s="19">
        <v>53002.79</v>
      </c>
      <c r="I18" s="19">
        <v>62421.16</v>
      </c>
      <c r="J18" s="19">
        <v>67644.170705346798</v>
      </c>
      <c r="K18" s="19">
        <v>89059.036769733531</v>
      </c>
      <c r="L18" s="77"/>
    </row>
    <row r="19" spans="1:12" x14ac:dyDescent="0.35">
      <c r="C19" s="76"/>
      <c r="D19" s="76"/>
    </row>
    <row r="20" spans="1:12" x14ac:dyDescent="0.35">
      <c r="A20" s="295" t="s">
        <v>25</v>
      </c>
      <c r="B20" s="295"/>
      <c r="C20" s="16" t="s">
        <v>2</v>
      </c>
      <c r="D20" s="16" t="s">
        <v>3</v>
      </c>
      <c r="E20" s="16" t="s">
        <v>4</v>
      </c>
      <c r="F20" s="16" t="s">
        <v>5</v>
      </c>
      <c r="G20" s="16" t="s">
        <v>6</v>
      </c>
      <c r="H20" s="16" t="s">
        <v>122</v>
      </c>
      <c r="I20" s="16" t="s">
        <v>178</v>
      </c>
      <c r="J20" s="16" t="s">
        <v>268</v>
      </c>
      <c r="K20" s="16" t="s">
        <v>282</v>
      </c>
    </row>
    <row r="21" spans="1:12" x14ac:dyDescent="0.35">
      <c r="A21" s="13">
        <v>1</v>
      </c>
      <c r="B21" s="14" t="s">
        <v>26</v>
      </c>
      <c r="C21" s="15"/>
      <c r="D21" s="15"/>
      <c r="E21" s="15"/>
      <c r="F21" s="15"/>
      <c r="G21" s="15"/>
      <c r="H21" s="15"/>
      <c r="I21" s="15"/>
      <c r="J21" s="15"/>
      <c r="K21" s="15"/>
    </row>
    <row r="22" spans="1:12" x14ac:dyDescent="0.35">
      <c r="A22" s="2" t="s">
        <v>8</v>
      </c>
      <c r="B22" s="3" t="s">
        <v>27</v>
      </c>
      <c r="C22" s="4">
        <v>80.646000000000001</v>
      </c>
      <c r="D22" s="4">
        <v>108.723273449</v>
      </c>
      <c r="E22" s="4">
        <v>78.723066111835593</v>
      </c>
      <c r="F22" s="4">
        <v>109.38846210499997</v>
      </c>
      <c r="G22" s="4">
        <v>152.34</v>
      </c>
      <c r="H22" s="4">
        <v>197.3</v>
      </c>
      <c r="I22" s="4">
        <v>216.68</v>
      </c>
      <c r="J22" s="4">
        <v>219.92120699799995</v>
      </c>
      <c r="K22" s="4">
        <v>246.68376388100015</v>
      </c>
    </row>
    <row r="23" spans="1:12" x14ac:dyDescent="0.35">
      <c r="A23" s="2" t="s">
        <v>10</v>
      </c>
      <c r="B23" s="3" t="s">
        <v>28</v>
      </c>
      <c r="C23" s="4"/>
      <c r="D23" s="4"/>
      <c r="E23" s="4"/>
      <c r="F23" s="4"/>
      <c r="G23" s="4"/>
      <c r="H23" s="4"/>
      <c r="I23" s="4"/>
      <c r="J23" s="4"/>
      <c r="K23" s="4"/>
    </row>
    <row r="24" spans="1:12" x14ac:dyDescent="0.35">
      <c r="A24" s="2"/>
      <c r="B24" s="3" t="s">
        <v>206</v>
      </c>
      <c r="C24" s="4">
        <v>13803.848999999998</v>
      </c>
      <c r="D24" s="4">
        <v>10586.14891985557</v>
      </c>
      <c r="E24" s="4">
        <v>8704.730932301929</v>
      </c>
      <c r="F24" s="4">
        <v>8330.3505161483008</v>
      </c>
      <c r="G24" s="4">
        <v>7838.08</v>
      </c>
      <c r="H24" s="4">
        <v>7925.3</v>
      </c>
      <c r="I24" s="4">
        <v>9030.34</v>
      </c>
      <c r="J24" s="4">
        <v>16772.23640590343</v>
      </c>
      <c r="K24" s="4">
        <v>20747.974808852457</v>
      </c>
    </row>
    <row r="25" spans="1:12" x14ac:dyDescent="0.35">
      <c r="A25" s="2"/>
      <c r="B25" s="3" t="s">
        <v>207</v>
      </c>
      <c r="C25" s="4">
        <v>11108.039999999999</v>
      </c>
      <c r="D25" s="4">
        <v>14381.325334303338</v>
      </c>
      <c r="E25" s="4">
        <v>16831.611914339643</v>
      </c>
      <c r="F25" s="4">
        <v>21624.357701823948</v>
      </c>
      <c r="G25" s="4">
        <v>25319.37</v>
      </c>
      <c r="H25" s="4">
        <v>28476.27</v>
      </c>
      <c r="I25" s="4">
        <v>34123.199999999997</v>
      </c>
      <c r="J25" s="4">
        <v>31058.602040056685</v>
      </c>
      <c r="K25" s="4">
        <v>43098.946520542813</v>
      </c>
    </row>
    <row r="26" spans="1:12" x14ac:dyDescent="0.35">
      <c r="A26" s="2"/>
      <c r="B26" s="3" t="s">
        <v>208</v>
      </c>
      <c r="C26" s="4">
        <v>1390.961</v>
      </c>
      <c r="D26" s="4">
        <v>1549.5791899369435</v>
      </c>
      <c r="E26" s="4">
        <v>2168.3768351721255</v>
      </c>
      <c r="F26" s="4">
        <v>2301.9276893994515</v>
      </c>
      <c r="G26" s="4">
        <v>2568.0500000000002</v>
      </c>
      <c r="H26" s="4">
        <v>3202.4199999999996</v>
      </c>
      <c r="I26" s="4">
        <v>3545.66</v>
      </c>
      <c r="J26" s="4">
        <v>3237.1851911531571</v>
      </c>
      <c r="K26" s="4">
        <v>5328.9629678158408</v>
      </c>
    </row>
    <row r="27" spans="1:12" x14ac:dyDescent="0.35">
      <c r="A27" s="2" t="s">
        <v>12</v>
      </c>
      <c r="B27" s="3" t="s">
        <v>29</v>
      </c>
      <c r="C27" s="4">
        <v>1683.0359999999998</v>
      </c>
      <c r="D27" s="4">
        <v>2028.066270968</v>
      </c>
      <c r="E27" s="4">
        <v>1643.8517462005773</v>
      </c>
      <c r="F27" s="4">
        <v>2574.4477826924308</v>
      </c>
      <c r="G27" s="4">
        <v>3345.6099999999997</v>
      </c>
      <c r="H27" s="4">
        <v>2482.31</v>
      </c>
      <c r="I27" s="4">
        <v>3114.8900000000003</v>
      </c>
      <c r="J27" s="4">
        <v>2043.805439521894</v>
      </c>
      <c r="K27" s="4">
        <v>3511.2458602847928</v>
      </c>
      <c r="L27" s="76"/>
    </row>
    <row r="28" spans="1:12" x14ac:dyDescent="0.35">
      <c r="A28" s="22"/>
      <c r="B28" s="22" t="s">
        <v>30</v>
      </c>
      <c r="C28" s="24">
        <v>28066.531999999996</v>
      </c>
      <c r="D28" s="24">
        <v>28653.842988512853</v>
      </c>
      <c r="E28" s="24">
        <v>29427.294494126112</v>
      </c>
      <c r="F28" s="24">
        <v>34940.472152169132</v>
      </c>
      <c r="G28" s="24">
        <v>39223.450000000004</v>
      </c>
      <c r="H28" s="24">
        <v>42283.6</v>
      </c>
      <c r="I28" s="24">
        <v>50030.770000000004</v>
      </c>
      <c r="J28" s="24">
        <v>53331.750283633162</v>
      </c>
      <c r="K28" s="24">
        <v>72933.813921376903</v>
      </c>
    </row>
    <row r="29" spans="1:12" x14ac:dyDescent="0.35">
      <c r="A29" s="6"/>
      <c r="B29" s="7"/>
      <c r="C29" s="8"/>
      <c r="D29" s="8"/>
      <c r="E29" s="8"/>
      <c r="F29" s="8"/>
      <c r="G29" s="8"/>
      <c r="H29" s="8"/>
      <c r="I29" s="8"/>
      <c r="J29" s="8"/>
      <c r="K29" s="8"/>
    </row>
    <row r="30" spans="1:12" x14ac:dyDescent="0.35">
      <c r="A30" s="10">
        <v>2</v>
      </c>
      <c r="B30" s="11" t="s">
        <v>31</v>
      </c>
      <c r="C30" s="18">
        <v>221.00799999999998</v>
      </c>
      <c r="D30" s="18">
        <v>226.30449088937672</v>
      </c>
      <c r="E30" s="18">
        <v>180.50561794468661</v>
      </c>
      <c r="F30" s="18">
        <v>333.00874810666056</v>
      </c>
      <c r="G30" s="18">
        <v>217.26</v>
      </c>
      <c r="H30" s="18">
        <v>517.05000000000007</v>
      </c>
      <c r="I30" s="18">
        <v>333.95</v>
      </c>
      <c r="J30" s="18">
        <v>357.44705792082794</v>
      </c>
      <c r="K30" s="18">
        <v>506.13918910843239</v>
      </c>
    </row>
    <row r="31" spans="1:12" x14ac:dyDescent="0.35">
      <c r="A31" s="6"/>
      <c r="B31" s="7"/>
      <c r="C31" s="8"/>
      <c r="D31" s="8"/>
      <c r="E31" s="8"/>
      <c r="F31" s="8"/>
      <c r="G31" s="8"/>
      <c r="H31" s="8"/>
      <c r="I31" s="8"/>
      <c r="J31" s="8"/>
      <c r="K31" s="8"/>
    </row>
    <row r="32" spans="1:12" x14ac:dyDescent="0.35">
      <c r="A32" s="10">
        <v>3</v>
      </c>
      <c r="B32" s="11" t="s">
        <v>32</v>
      </c>
      <c r="C32" s="12"/>
      <c r="D32" s="12"/>
      <c r="E32" s="12"/>
      <c r="F32" s="12"/>
      <c r="G32" s="12"/>
      <c r="H32" s="12"/>
      <c r="I32" s="12"/>
      <c r="J32" s="12"/>
      <c r="K32" s="12"/>
    </row>
    <row r="33" spans="1:11" x14ac:dyDescent="0.35">
      <c r="A33" s="2" t="s">
        <v>8</v>
      </c>
      <c r="B33" s="3" t="s">
        <v>209</v>
      </c>
      <c r="C33" s="4">
        <v>280.74200000000002</v>
      </c>
      <c r="D33" s="4">
        <v>63.840618400000004</v>
      </c>
      <c r="E33" s="4">
        <v>75.668184400000001</v>
      </c>
      <c r="F33" s="4">
        <v>75.768135169999979</v>
      </c>
      <c r="G33" s="4">
        <v>75.92</v>
      </c>
      <c r="H33" s="4">
        <v>76.09</v>
      </c>
      <c r="I33" s="4">
        <v>76.31</v>
      </c>
      <c r="J33" s="4">
        <v>84.903313959999949</v>
      </c>
      <c r="K33" s="4">
        <v>85.057914959999948</v>
      </c>
    </row>
    <row r="34" spans="1:11" x14ac:dyDescent="0.35">
      <c r="A34" s="2" t="s">
        <v>33</v>
      </c>
      <c r="B34" s="3" t="s">
        <v>210</v>
      </c>
      <c r="C34" s="5">
        <v>3407.78</v>
      </c>
      <c r="D34" s="5">
        <v>4290.4565317391425</v>
      </c>
      <c r="E34" s="5">
        <v>4684.3048223984197</v>
      </c>
      <c r="F34" s="5">
        <v>5311.7452876514526</v>
      </c>
      <c r="G34" s="5">
        <v>6387.91</v>
      </c>
      <c r="H34" s="5">
        <v>8915.9699999999993</v>
      </c>
      <c r="I34" s="5">
        <v>10560.68</v>
      </c>
      <c r="J34" s="5">
        <v>12327.290429102623</v>
      </c>
      <c r="K34" s="5">
        <v>13834.898171913068</v>
      </c>
    </row>
    <row r="35" spans="1:11" x14ac:dyDescent="0.35">
      <c r="A35" s="22"/>
      <c r="B35" s="22" t="s">
        <v>211</v>
      </c>
      <c r="C35" s="23">
        <f t="shared" ref="C35:H35" si="0">C33+C34</f>
        <v>3688.5220000000004</v>
      </c>
      <c r="D35" s="23">
        <f t="shared" si="0"/>
        <v>4354.2971501391421</v>
      </c>
      <c r="E35" s="23">
        <f t="shared" si="0"/>
        <v>4759.9730067984201</v>
      </c>
      <c r="F35" s="23">
        <f t="shared" si="0"/>
        <v>5387.5134228214529</v>
      </c>
      <c r="G35" s="23">
        <f t="shared" si="0"/>
        <v>6463.83</v>
      </c>
      <c r="H35" s="23">
        <f t="shared" si="0"/>
        <v>8992.06</v>
      </c>
      <c r="I35" s="23">
        <f>I33+I34</f>
        <v>10636.99</v>
      </c>
      <c r="J35" s="23">
        <v>12412.193743062622</v>
      </c>
      <c r="K35" s="23">
        <v>13919.956086873068</v>
      </c>
    </row>
    <row r="36" spans="1:11" x14ac:dyDescent="0.35">
      <c r="A36" s="22"/>
      <c r="B36" s="22" t="s">
        <v>212</v>
      </c>
      <c r="C36" s="23">
        <v>3.3280000000000003</v>
      </c>
      <c r="D36" s="23">
        <v>4.4068740763879424</v>
      </c>
      <c r="E36" s="23">
        <v>5.639790708717479</v>
      </c>
      <c r="F36" s="23">
        <v>5.9105130571589397</v>
      </c>
      <c r="G36" s="23">
        <v>5.9</v>
      </c>
      <c r="H36" s="23">
        <v>1210.08</v>
      </c>
      <c r="I36" s="23">
        <v>1419.45</v>
      </c>
      <c r="J36" s="23">
        <v>1542.779620778701</v>
      </c>
      <c r="K36" s="23">
        <v>1699.1275727098746</v>
      </c>
    </row>
    <row r="37" spans="1:11" x14ac:dyDescent="0.35">
      <c r="A37" s="297" t="s">
        <v>213</v>
      </c>
      <c r="B37" s="298"/>
      <c r="C37" s="19">
        <v>31979.39</v>
      </c>
      <c r="D37" s="19">
        <v>33238.851503617763</v>
      </c>
      <c r="E37" s="19">
        <v>34373.412909577935</v>
      </c>
      <c r="F37" s="19">
        <v>40666.904836154405</v>
      </c>
      <c r="G37" s="19">
        <v>45910.44000000001</v>
      </c>
      <c r="H37" s="19">
        <v>53002.79</v>
      </c>
      <c r="I37" s="19">
        <v>62421.159999999996</v>
      </c>
      <c r="J37" s="19">
        <v>67644.170705395314</v>
      </c>
      <c r="K37" s="19">
        <v>89059.036770068269</v>
      </c>
    </row>
    <row r="38" spans="1:11" x14ac:dyDescent="0.35">
      <c r="I38" s="76"/>
      <c r="J38" s="76"/>
      <c r="K38" s="76"/>
    </row>
  </sheetData>
  <mergeCells count="4">
    <mergeCell ref="A3:B3"/>
    <mergeCell ref="A18:B18"/>
    <mergeCell ref="A20:B20"/>
    <mergeCell ref="A37:B37"/>
  </mergeCells>
  <pageMargins left="0.7" right="0.7" top="0.75" bottom="0.75" header="0.3" footer="0.3"/>
  <pageSetup paperSize="9" scale="88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29"/>
  <sheetViews>
    <sheetView showGridLines="0" zoomScaleNormal="100" zoomScaleSheetLayoutView="100" workbookViewId="0">
      <pane xSplit="1" ySplit="2" topLeftCell="D3" activePane="bottomRight" state="frozen"/>
      <selection activeCell="C6" sqref="C6"/>
      <selection pane="topRight" activeCell="C6" sqref="C6"/>
      <selection pane="bottomLeft" activeCell="C6" sqref="C6"/>
      <selection pane="bottomRight" activeCell="L1" sqref="L1"/>
    </sheetView>
  </sheetViews>
  <sheetFormatPr defaultRowHeight="14.5" x14ac:dyDescent="0.35"/>
  <cols>
    <col min="1" max="1" width="29.453125" bestFit="1" customWidth="1"/>
    <col min="2" max="3" width="0" hidden="1" customWidth="1"/>
    <col min="11" max="11" width="1.81640625" customWidth="1"/>
  </cols>
  <sheetData>
    <row r="1" spans="1:13" ht="15.5" x14ac:dyDescent="0.35">
      <c r="A1" s="83" t="s">
        <v>123</v>
      </c>
    </row>
    <row r="2" spans="1:13" x14ac:dyDescent="0.35">
      <c r="A2" s="68" t="s">
        <v>63</v>
      </c>
      <c r="B2" s="61" t="s">
        <v>2</v>
      </c>
      <c r="C2" s="61" t="s">
        <v>3</v>
      </c>
      <c r="D2" s="61" t="s">
        <v>4</v>
      </c>
      <c r="E2" s="61" t="s">
        <v>5</v>
      </c>
      <c r="F2" s="61" t="s">
        <v>6</v>
      </c>
      <c r="G2" s="61" t="s">
        <v>122</v>
      </c>
      <c r="H2" s="61" t="s">
        <v>178</v>
      </c>
      <c r="I2" s="61" t="s">
        <v>268</v>
      </c>
      <c r="J2" s="61" t="s">
        <v>282</v>
      </c>
    </row>
    <row r="3" spans="1:13" x14ac:dyDescent="0.35">
      <c r="A3" s="58" t="s">
        <v>115</v>
      </c>
      <c r="B3" s="59"/>
      <c r="C3" s="59"/>
      <c r="D3" s="59"/>
      <c r="E3" s="59"/>
      <c r="F3" s="59"/>
      <c r="G3" s="59"/>
      <c r="H3" s="59"/>
      <c r="I3" s="59"/>
      <c r="J3" s="59"/>
    </row>
    <row r="4" spans="1:13" x14ac:dyDescent="0.35">
      <c r="A4" s="48" t="s">
        <v>64</v>
      </c>
      <c r="B4" s="63">
        <v>0.14968786339067192</v>
      </c>
      <c r="C4" s="63">
        <v>0.13130575581692092</v>
      </c>
      <c r="D4" s="63">
        <v>0.1313</v>
      </c>
      <c r="E4" s="63">
        <v>0.17510000000000001</v>
      </c>
      <c r="F4" s="63">
        <v>0.16018861692651998</v>
      </c>
      <c r="G4" s="63">
        <v>0.1285</v>
      </c>
      <c r="H4" s="63">
        <v>0.12559999999999999</v>
      </c>
      <c r="I4" s="63">
        <v>0.13780016545422891</v>
      </c>
      <c r="J4" s="63">
        <v>0.12240258152359053</v>
      </c>
    </row>
    <row r="5" spans="1:13" x14ac:dyDescent="0.35">
      <c r="A5" s="48" t="s">
        <v>65</v>
      </c>
      <c r="B5" s="63">
        <v>1.3496565752028993E-2</v>
      </c>
      <c r="C5" s="63">
        <v>5.1262422490456754E-2</v>
      </c>
      <c r="D5" s="63">
        <v>4.4199999999999996E-2</v>
      </c>
      <c r="E5" s="63">
        <v>7.891964288553939E-2</v>
      </c>
      <c r="F5" s="63">
        <v>7.8347411153292093E-2</v>
      </c>
      <c r="G5" s="63">
        <v>7.5300000000000006E-2</v>
      </c>
      <c r="H5" s="63">
        <v>6.2899999999999998E-2</v>
      </c>
      <c r="I5" s="63">
        <v>4.7025095080587297E-2</v>
      </c>
      <c r="J5" s="63">
        <v>5.5968123157005688E-2</v>
      </c>
    </row>
    <row r="6" spans="1:13" s="70" customFormat="1" x14ac:dyDescent="0.35">
      <c r="A6" s="66" t="s">
        <v>117</v>
      </c>
      <c r="B6" s="71">
        <v>0.1631844291427009</v>
      </c>
      <c r="C6" s="71">
        <v>0.18256817830737768</v>
      </c>
      <c r="D6" s="71">
        <v>0.17550000000000002</v>
      </c>
      <c r="E6" s="71">
        <v>0.25401964288553941</v>
      </c>
      <c r="F6" s="71">
        <v>0.23853602807981206</v>
      </c>
      <c r="G6" s="71">
        <v>0.20380000000000001</v>
      </c>
      <c r="H6" s="71">
        <v>0.1885</v>
      </c>
      <c r="I6" s="71">
        <v>0.18482526053481621</v>
      </c>
      <c r="J6" s="71">
        <v>0.17837070468059621</v>
      </c>
    </row>
    <row r="7" spans="1:13" x14ac:dyDescent="0.35">
      <c r="A7" s="48" t="s">
        <v>66</v>
      </c>
      <c r="B7" s="49">
        <v>2642.2871195586799</v>
      </c>
      <c r="C7" s="49">
        <v>2205.90707440182</v>
      </c>
      <c r="D7" s="49">
        <v>1923.9941155288257</v>
      </c>
      <c r="E7" s="49">
        <v>2647.6476987609649</v>
      </c>
      <c r="F7" s="49">
        <v>2433.7713500040591</v>
      </c>
      <c r="G7" s="49">
        <v>2442.31</v>
      </c>
      <c r="H7" s="49">
        <v>3046.46</v>
      </c>
      <c r="I7" s="49">
        <v>4073.7087866743905</v>
      </c>
      <c r="J7" s="49">
        <v>4885.2630214378541</v>
      </c>
    </row>
    <row r="8" spans="1:13" x14ac:dyDescent="0.35">
      <c r="A8" s="48" t="s">
        <v>67</v>
      </c>
      <c r="B8" s="49">
        <v>238.24110410199998</v>
      </c>
      <c r="C8" s="49">
        <v>861.19713274672006</v>
      </c>
      <c r="D8" s="49">
        <v>647.3534373850589</v>
      </c>
      <c r="E8" s="49">
        <v>1193.1767216710405</v>
      </c>
      <c r="F8" s="49">
        <v>1190.3447839826053</v>
      </c>
      <c r="G8" s="49">
        <v>1432.39</v>
      </c>
      <c r="H8" s="49">
        <v>1524.54</v>
      </c>
      <c r="I8" s="49">
        <v>1390.1764369623854</v>
      </c>
      <c r="J8" s="49">
        <v>2233.7682672607993</v>
      </c>
    </row>
    <row r="9" spans="1:13" s="70" customFormat="1" x14ac:dyDescent="0.35">
      <c r="A9" s="66" t="s">
        <v>68</v>
      </c>
      <c r="B9" s="69">
        <v>2880.5282236606799</v>
      </c>
      <c r="C9" s="69">
        <v>3067.1042071485399</v>
      </c>
      <c r="D9" s="69">
        <v>2571.3475529138846</v>
      </c>
      <c r="E9" s="69">
        <v>3840.8244204320054</v>
      </c>
      <c r="F9" s="69">
        <v>3624.1161339866644</v>
      </c>
      <c r="G9" s="69">
        <v>3874.7</v>
      </c>
      <c r="H9" s="69">
        <v>4571</v>
      </c>
      <c r="I9" s="69">
        <v>5463.8852236367757</v>
      </c>
      <c r="J9" s="69">
        <v>7119.031288698654</v>
      </c>
    </row>
    <row r="10" spans="1:13" s="70" customFormat="1" x14ac:dyDescent="0.35">
      <c r="A10" s="66" t="s">
        <v>112</v>
      </c>
      <c r="B10" s="69">
        <v>17651.979657579501</v>
      </c>
      <c r="C10" s="69">
        <v>16799.774394334301</v>
      </c>
      <c r="D10" s="69">
        <v>14658.521036382494</v>
      </c>
      <c r="E10" s="69">
        <v>15118.383619454275</v>
      </c>
      <c r="F10" s="69">
        <v>15193.160392416976</v>
      </c>
      <c r="G10" s="69">
        <v>19010.97</v>
      </c>
      <c r="H10" s="69">
        <v>24250.5</v>
      </c>
      <c r="I10" s="69">
        <v>29562.437557649348</v>
      </c>
      <c r="J10" s="69">
        <v>39911.4378196045</v>
      </c>
    </row>
    <row r="11" spans="1:13" x14ac:dyDescent="0.35">
      <c r="B11" s="41"/>
      <c r="C11" s="41"/>
      <c r="D11" s="41"/>
      <c r="E11" s="41"/>
      <c r="F11" s="41"/>
      <c r="G11" s="41"/>
      <c r="H11" s="70"/>
      <c r="I11" s="70"/>
      <c r="J11" s="70"/>
    </row>
    <row r="12" spans="1:13" x14ac:dyDescent="0.35">
      <c r="A12" s="58" t="s">
        <v>113</v>
      </c>
      <c r="B12" s="59"/>
      <c r="C12" s="59"/>
      <c r="D12" s="59"/>
      <c r="E12" s="59"/>
      <c r="F12" s="62"/>
      <c r="G12" s="62"/>
      <c r="H12" s="117"/>
      <c r="I12" s="117"/>
      <c r="J12" s="117"/>
    </row>
    <row r="13" spans="1:13" x14ac:dyDescent="0.35">
      <c r="A13" s="48" t="s">
        <v>64</v>
      </c>
      <c r="B13" s="63">
        <v>0.13059915225111696</v>
      </c>
      <c r="C13" s="63">
        <v>0.15822979530581585</v>
      </c>
      <c r="D13" s="63">
        <v>0.18345744972828573</v>
      </c>
      <c r="E13" s="63">
        <v>0.1961</v>
      </c>
      <c r="F13" s="63">
        <v>0.21099999999999999</v>
      </c>
      <c r="G13" s="63">
        <v>0.39236722641471572</v>
      </c>
      <c r="H13" s="63">
        <v>0.37620407278862811</v>
      </c>
      <c r="I13" s="63">
        <v>0.43667785799627695</v>
      </c>
      <c r="J13" s="63">
        <v>0.40013760971037104</v>
      </c>
      <c r="M13" s="114"/>
    </row>
    <row r="14" spans="1:13" x14ac:dyDescent="0.35">
      <c r="A14" s="48" t="s">
        <v>65</v>
      </c>
      <c r="B14" s="63">
        <v>4.1127276893114906E-2</v>
      </c>
      <c r="C14" s="63">
        <v>5.1949779202297645E-2</v>
      </c>
      <c r="D14" s="63">
        <v>5.3658994016796885E-2</v>
      </c>
      <c r="E14" s="63">
        <v>3.3700000000000001E-2</v>
      </c>
      <c r="F14" s="63">
        <v>9.3799999999999994E-2</v>
      </c>
      <c r="G14" s="63">
        <v>8.0399999999999999E-2</v>
      </c>
      <c r="H14" s="63">
        <v>5.220928846077412E-2</v>
      </c>
      <c r="I14" s="63">
        <v>3.5544453779507809E-2</v>
      </c>
      <c r="J14" s="63">
        <v>2.1253553329568207E-2</v>
      </c>
      <c r="M14" s="114"/>
    </row>
    <row r="15" spans="1:13" s="70" customFormat="1" x14ac:dyDescent="0.35">
      <c r="A15" s="66" t="s">
        <v>117</v>
      </c>
      <c r="B15" s="71">
        <v>0.17172642914423186</v>
      </c>
      <c r="C15" s="71">
        <v>0.2101795745081135</v>
      </c>
      <c r="D15" s="71">
        <v>0.23711644374508262</v>
      </c>
      <c r="E15" s="71">
        <v>0.2298</v>
      </c>
      <c r="F15" s="71">
        <v>0.30480000000000002</v>
      </c>
      <c r="G15" s="71">
        <v>0.4728</v>
      </c>
      <c r="H15" s="71">
        <v>0.42841336124940221</v>
      </c>
      <c r="I15" s="71">
        <v>0.47222231177578478</v>
      </c>
      <c r="J15" s="71">
        <v>0.42139116303993929</v>
      </c>
      <c r="M15" s="114"/>
    </row>
    <row r="16" spans="1:13" x14ac:dyDescent="0.35">
      <c r="A16" s="48" t="s">
        <v>66</v>
      </c>
      <c r="B16" s="49">
        <v>1140</v>
      </c>
      <c r="C16" s="49">
        <v>1466.7940000000001</v>
      </c>
      <c r="D16" s="49">
        <v>1604.24</v>
      </c>
      <c r="E16" s="49">
        <v>2123.5320509062799</v>
      </c>
      <c r="F16" s="49">
        <v>2195.7399999999998</v>
      </c>
      <c r="G16" s="49">
        <v>5082</v>
      </c>
      <c r="H16" s="49">
        <v>5868.46</v>
      </c>
      <c r="I16" s="49">
        <v>6772.45</v>
      </c>
      <c r="J16" s="49">
        <v>7115.0091962502547</v>
      </c>
    </row>
    <row r="17" spans="1:10" x14ac:dyDescent="0.35">
      <c r="A17" s="48" t="s">
        <v>67</v>
      </c>
      <c r="B17" s="49">
        <v>359</v>
      </c>
      <c r="C17" s="49">
        <v>481.57569999999998</v>
      </c>
      <c r="D17" s="49">
        <v>469.22</v>
      </c>
      <c r="E17" s="49">
        <v>325.52904936227498</v>
      </c>
      <c r="F17" s="49">
        <v>984.56</v>
      </c>
      <c r="G17" s="49">
        <v>1042</v>
      </c>
      <c r="H17" s="49">
        <v>814.42</v>
      </c>
      <c r="I17" s="49">
        <v>551.26</v>
      </c>
      <c r="J17" s="49">
        <v>377.91805549678031</v>
      </c>
    </row>
    <row r="18" spans="1:10" s="70" customFormat="1" x14ac:dyDescent="0.35">
      <c r="A18" s="66" t="s">
        <v>68</v>
      </c>
      <c r="B18" s="69">
        <v>1499</v>
      </c>
      <c r="C18" s="69">
        <v>1948.3697000000002</v>
      </c>
      <c r="D18" s="69">
        <v>2073.46</v>
      </c>
      <c r="E18" s="69">
        <v>2449.061100268555</v>
      </c>
      <c r="F18" s="69">
        <v>3180.2999999999997</v>
      </c>
      <c r="G18" s="69">
        <v>6124</v>
      </c>
      <c r="H18" s="69">
        <v>6682.88</v>
      </c>
      <c r="I18" s="69">
        <v>7323.71</v>
      </c>
      <c r="J18" s="69">
        <v>7492.9272517470354</v>
      </c>
    </row>
    <row r="19" spans="1:10" s="70" customFormat="1" x14ac:dyDescent="0.35">
      <c r="A19" s="66" t="s">
        <v>112</v>
      </c>
      <c r="B19" s="69">
        <v>8729</v>
      </c>
      <c r="C19" s="69">
        <v>9270.0239999999994</v>
      </c>
      <c r="D19" s="69">
        <v>8744.48</v>
      </c>
      <c r="E19" s="69">
        <v>10206.029329421999</v>
      </c>
      <c r="F19" s="69">
        <v>10429.1</v>
      </c>
      <c r="G19" s="69">
        <v>12953</v>
      </c>
      <c r="H19" s="69">
        <v>15599.14</v>
      </c>
      <c r="I19" s="69">
        <v>15509.03</v>
      </c>
      <c r="J19" s="69">
        <v>17781.405755385666</v>
      </c>
    </row>
    <row r="20" spans="1:10" x14ac:dyDescent="0.35">
      <c r="B20" s="41"/>
      <c r="C20" s="41"/>
      <c r="D20" s="41"/>
      <c r="E20" s="41"/>
      <c r="F20" s="41"/>
      <c r="G20" s="41"/>
      <c r="H20" s="41"/>
      <c r="I20" s="41"/>
      <c r="J20" s="41"/>
    </row>
    <row r="21" spans="1:10" x14ac:dyDescent="0.35">
      <c r="A21" s="58" t="s">
        <v>114</v>
      </c>
      <c r="B21" s="59"/>
      <c r="C21" s="59"/>
      <c r="D21" s="59"/>
      <c r="E21" s="59"/>
      <c r="F21" s="62"/>
      <c r="G21" s="62"/>
      <c r="H21" s="117"/>
      <c r="I21" s="117"/>
      <c r="J21" s="117"/>
    </row>
    <row r="22" spans="1:10" x14ac:dyDescent="0.35">
      <c r="A22" s="48" t="s">
        <v>64</v>
      </c>
      <c r="B22" s="63">
        <v>0.15160325603444255</v>
      </c>
      <c r="C22" s="63">
        <v>0.13514900531730467</v>
      </c>
      <c r="D22" s="63">
        <v>0.20911608992887884</v>
      </c>
      <c r="E22" s="63">
        <v>0.15140000000000001</v>
      </c>
      <c r="F22" s="63">
        <v>0.15848963865988391</v>
      </c>
      <c r="G22" s="63">
        <v>0.13489615094333668</v>
      </c>
      <c r="H22" s="63">
        <v>0.17670141301629236</v>
      </c>
      <c r="I22" s="63">
        <v>0.25996271308571661</v>
      </c>
      <c r="J22" s="63">
        <v>0.20787882322273635</v>
      </c>
    </row>
    <row r="23" spans="1:10" x14ac:dyDescent="0.35">
      <c r="A23" s="48" t="s">
        <v>65</v>
      </c>
      <c r="B23" s="63">
        <v>1.7479030608850653E-2</v>
      </c>
      <c r="C23" s="63">
        <v>6.993213352193231E-2</v>
      </c>
      <c r="D23" s="63">
        <v>4.9578054527675233E-2</v>
      </c>
      <c r="E23" s="63">
        <v>3.4200000000000001E-2</v>
      </c>
      <c r="F23" s="63">
        <v>1.9793820518172935E-2</v>
      </c>
      <c r="G23" s="63">
        <v>3.645981128905789E-2</v>
      </c>
      <c r="H23" s="63">
        <v>6.3164466816780659E-2</v>
      </c>
      <c r="I23" s="63">
        <v>6.3843253878961725E-2</v>
      </c>
      <c r="J23" s="63">
        <v>5.7523961614698201E-2</v>
      </c>
    </row>
    <row r="24" spans="1:10" s="70" customFormat="1" x14ac:dyDescent="0.35">
      <c r="A24" s="66" t="s">
        <v>117</v>
      </c>
      <c r="B24" s="71">
        <v>0.16908228664329319</v>
      </c>
      <c r="C24" s="71">
        <v>0.20508113882346543</v>
      </c>
      <c r="D24" s="71">
        <v>0.2586898366926712</v>
      </c>
      <c r="E24" s="71">
        <v>0.18559999999999999</v>
      </c>
      <c r="F24" s="71">
        <v>0.17828345917805685</v>
      </c>
      <c r="G24" s="71">
        <v>0.17135596222870284</v>
      </c>
      <c r="H24" s="71">
        <v>0.239865879833073</v>
      </c>
      <c r="I24" s="71">
        <v>0.32380596696467834</v>
      </c>
      <c r="J24" s="71">
        <v>0.26540278483743462</v>
      </c>
    </row>
    <row r="25" spans="1:10" x14ac:dyDescent="0.35">
      <c r="A25" s="48" t="s">
        <v>66</v>
      </c>
      <c r="B25" s="49">
        <v>103.61121474756811</v>
      </c>
      <c r="C25" s="49">
        <v>246.88627163181101</v>
      </c>
      <c r="D25" s="49">
        <v>485.44</v>
      </c>
      <c r="E25" s="49">
        <v>598.52830403846872</v>
      </c>
      <c r="F25" s="49">
        <v>869.17213335046654</v>
      </c>
      <c r="G25" s="49">
        <v>1097.8696416512958</v>
      </c>
      <c r="H25" s="49">
        <v>1715.9382238918827</v>
      </c>
      <c r="I25" s="49">
        <v>1677.0701197240471</v>
      </c>
      <c r="J25" s="49">
        <v>1378.902596086946</v>
      </c>
    </row>
    <row r="26" spans="1:10" x14ac:dyDescent="0.35">
      <c r="A26" s="48" t="s">
        <v>67</v>
      </c>
      <c r="B26" s="49">
        <v>11.9458093537351</v>
      </c>
      <c r="C26" s="49">
        <v>127.749987297</v>
      </c>
      <c r="D26" s="49">
        <v>115.09</v>
      </c>
      <c r="E26" s="49">
        <v>135.06175862202954</v>
      </c>
      <c r="F26" s="49">
        <v>108.55117944875002</v>
      </c>
      <c r="G26" s="49">
        <v>296.73285467875002</v>
      </c>
      <c r="H26" s="49">
        <v>613.38684933249999</v>
      </c>
      <c r="I26" s="49">
        <v>411.86527158246486</v>
      </c>
      <c r="J26" s="49">
        <v>381.56815965195301</v>
      </c>
    </row>
    <row r="27" spans="1:10" s="70" customFormat="1" x14ac:dyDescent="0.35">
      <c r="A27" s="66" t="s">
        <v>68</v>
      </c>
      <c r="B27" s="69">
        <v>115.55702410000001</v>
      </c>
      <c r="C27" s="69">
        <v>374.636258928811</v>
      </c>
      <c r="D27" s="69">
        <v>600.53</v>
      </c>
      <c r="E27" s="69">
        <v>733.59006266049823</v>
      </c>
      <c r="F27" s="69">
        <v>977.7233127992165</v>
      </c>
      <c r="G27" s="69">
        <v>1394.6024963</v>
      </c>
      <c r="H27" s="69">
        <v>2329.3250732243828</v>
      </c>
      <c r="I27" s="69">
        <v>2088.935391306512</v>
      </c>
      <c r="J27" s="69">
        <v>1760.4707557388992</v>
      </c>
    </row>
    <row r="28" spans="1:10" s="70" customFormat="1" x14ac:dyDescent="0.35">
      <c r="A28" s="66" t="s">
        <v>112</v>
      </c>
      <c r="B28" s="69">
        <v>683.43660590000002</v>
      </c>
      <c r="C28" s="69">
        <v>1826.7709115</v>
      </c>
      <c r="D28" s="69">
        <v>2321.39</v>
      </c>
      <c r="E28" s="69">
        <v>3952</v>
      </c>
      <c r="F28" s="69">
        <v>5484.0943590999996</v>
      </c>
      <c r="G28" s="69">
        <v>8138.6283743000004</v>
      </c>
      <c r="H28" s="69">
        <v>9710.9479465999993</v>
      </c>
      <c r="I28" s="69">
        <v>6451.1948648999996</v>
      </c>
      <c r="J28" s="69">
        <v>6633.2037805</v>
      </c>
    </row>
    <row r="29" spans="1:10" x14ac:dyDescent="0.35">
      <c r="B29" s="41"/>
      <c r="C29" s="41"/>
      <c r="D29" s="41"/>
      <c r="E29" s="41"/>
      <c r="F29" s="41"/>
      <c r="G29" s="41"/>
      <c r="H29" s="41"/>
      <c r="I29" s="41"/>
      <c r="J29" s="41"/>
    </row>
  </sheetData>
  <pageMargins left="0.7" right="0.7" top="0.75" bottom="0.75" header="0.3" footer="0.3"/>
  <pageSetup paperSize="9" fitToHeight="0"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56B61-9F5F-458E-A1AF-E55E66209319}">
  <dimension ref="A1:AD37"/>
  <sheetViews>
    <sheetView showGridLines="0" workbookViewId="0">
      <selection activeCell="K1" sqref="K1"/>
    </sheetView>
  </sheetViews>
  <sheetFormatPr defaultRowHeight="14.5" x14ac:dyDescent="0.35"/>
  <cols>
    <col min="1" max="1" width="29.1796875" bestFit="1" customWidth="1"/>
    <col min="2" max="3" width="9.7265625" hidden="1" customWidth="1"/>
    <col min="4" max="5" width="9.7265625" bestFit="1" customWidth="1"/>
    <col min="9" max="10" width="9.54296875" customWidth="1"/>
    <col min="11" max="11" width="9.7265625" bestFit="1" customWidth="1"/>
    <col min="12" max="12" width="26.81640625" customWidth="1"/>
  </cols>
  <sheetData>
    <row r="1" spans="1:30" ht="15.5" x14ac:dyDescent="0.35">
      <c r="A1" s="83" t="s">
        <v>256</v>
      </c>
    </row>
    <row r="2" spans="1:30" x14ac:dyDescent="0.35">
      <c r="A2" s="68" t="s">
        <v>257</v>
      </c>
      <c r="B2" s="61" t="s">
        <v>2</v>
      </c>
      <c r="C2" s="61" t="s">
        <v>3</v>
      </c>
      <c r="D2" s="61" t="s">
        <v>4</v>
      </c>
      <c r="E2" s="61" t="s">
        <v>5</v>
      </c>
      <c r="F2" s="61" t="s">
        <v>6</v>
      </c>
      <c r="G2" s="61" t="s">
        <v>122</v>
      </c>
      <c r="H2" s="61" t="s">
        <v>178</v>
      </c>
      <c r="I2" s="245" t="s">
        <v>268</v>
      </c>
      <c r="J2" s="245" t="s">
        <v>282</v>
      </c>
      <c r="L2" s="68" t="s">
        <v>258</v>
      </c>
      <c r="M2" s="61" t="s">
        <v>53</v>
      </c>
      <c r="N2" s="61" t="s">
        <v>52</v>
      </c>
      <c r="O2" s="61" t="s">
        <v>35</v>
      </c>
      <c r="P2" s="61" t="s">
        <v>51</v>
      </c>
      <c r="Q2" s="61" t="s">
        <v>50</v>
      </c>
      <c r="R2" s="61" t="s">
        <v>125</v>
      </c>
      <c r="S2" s="61" t="s">
        <v>129</v>
      </c>
      <c r="T2" s="61" t="s">
        <v>173</v>
      </c>
      <c r="U2" s="61" t="s">
        <v>177</v>
      </c>
      <c r="V2" s="61" t="s">
        <v>179</v>
      </c>
      <c r="W2" s="61" t="s">
        <v>180</v>
      </c>
      <c r="X2" s="61" t="s">
        <v>205</v>
      </c>
      <c r="Y2" s="61" t="s">
        <v>226</v>
      </c>
      <c r="Z2" s="61" t="s">
        <v>269</v>
      </c>
      <c r="AA2" s="61" t="s">
        <v>275</v>
      </c>
      <c r="AB2" s="61" t="s">
        <v>276</v>
      </c>
      <c r="AC2" s="61" t="s">
        <v>277</v>
      </c>
      <c r="AD2" s="61" t="s">
        <v>280</v>
      </c>
    </row>
    <row r="3" spans="1:30" x14ac:dyDescent="0.35">
      <c r="A3" s="28" t="s">
        <v>259</v>
      </c>
      <c r="B3" s="254">
        <v>127</v>
      </c>
      <c r="C3" s="29">
        <v>127</v>
      </c>
      <c r="D3" s="29">
        <v>127</v>
      </c>
      <c r="E3" s="29">
        <v>125</v>
      </c>
      <c r="F3" s="29">
        <v>225</v>
      </c>
      <c r="G3" s="29">
        <v>386</v>
      </c>
      <c r="H3" s="29">
        <v>389</v>
      </c>
      <c r="I3" s="29">
        <v>376</v>
      </c>
      <c r="J3" s="29">
        <v>315</v>
      </c>
      <c r="L3" s="248" t="s">
        <v>253</v>
      </c>
      <c r="M3" s="29">
        <v>1591</v>
      </c>
      <c r="N3" s="29">
        <v>2132.48</v>
      </c>
      <c r="O3" s="29">
        <v>1814</v>
      </c>
      <c r="P3" s="29">
        <v>1951</v>
      </c>
      <c r="Q3" s="29">
        <v>1882</v>
      </c>
      <c r="R3" s="29">
        <v>2428</v>
      </c>
      <c r="S3" s="29">
        <v>1880</v>
      </c>
      <c r="T3" s="29">
        <v>2131</v>
      </c>
      <c r="U3" s="29">
        <v>2380</v>
      </c>
      <c r="V3" s="29">
        <v>2131</v>
      </c>
      <c r="W3" s="29">
        <v>1551</v>
      </c>
      <c r="X3" s="29">
        <v>1997</v>
      </c>
      <c r="Y3" s="29">
        <v>2248</v>
      </c>
      <c r="Z3" s="29">
        <v>2409</v>
      </c>
      <c r="AA3" s="29">
        <v>1522</v>
      </c>
      <c r="AB3" s="29">
        <v>1469</v>
      </c>
      <c r="AC3" s="29">
        <v>1708.87</v>
      </c>
      <c r="AD3" s="29">
        <v>1441.4907495499983</v>
      </c>
    </row>
    <row r="4" spans="1:30" x14ac:dyDescent="0.35">
      <c r="A4" s="28" t="s">
        <v>252</v>
      </c>
      <c r="B4" s="36">
        <v>9.64E-2</v>
      </c>
      <c r="C4" s="36">
        <v>9.8100000000000007E-2</v>
      </c>
      <c r="D4" s="36">
        <v>0.1032</v>
      </c>
      <c r="E4" s="36">
        <v>0.1031</v>
      </c>
      <c r="F4" s="36">
        <v>0.1</v>
      </c>
      <c r="G4" s="36">
        <v>0.10929999999999999</v>
      </c>
      <c r="H4" s="255">
        <v>0.11</v>
      </c>
      <c r="I4" s="255">
        <v>0.10974755907495116</v>
      </c>
      <c r="J4" s="255">
        <v>0.10550052872826533</v>
      </c>
    </row>
    <row r="5" spans="1:30" x14ac:dyDescent="0.35">
      <c r="A5" s="239" t="s">
        <v>260</v>
      </c>
      <c r="B5" s="36"/>
      <c r="C5" s="36"/>
      <c r="D5" s="36"/>
      <c r="E5" s="36"/>
      <c r="F5" s="36"/>
      <c r="G5" s="36"/>
      <c r="H5" s="36"/>
      <c r="I5" s="36"/>
      <c r="J5" s="36"/>
    </row>
    <row r="6" spans="1:30" x14ac:dyDescent="0.35">
      <c r="A6" s="256" t="s">
        <v>261</v>
      </c>
      <c r="B6" s="37">
        <v>0.52</v>
      </c>
      <c r="C6" s="37">
        <v>0.46</v>
      </c>
      <c r="D6" s="37">
        <v>0.42</v>
      </c>
      <c r="E6" s="37">
        <v>0.39</v>
      </c>
      <c r="F6" s="37">
        <v>0.37</v>
      </c>
      <c r="G6" s="37">
        <v>0.35</v>
      </c>
      <c r="H6" s="37">
        <v>0.36</v>
      </c>
      <c r="I6" s="37">
        <v>0.35118101602717444</v>
      </c>
      <c r="J6" s="37">
        <v>0.33567576110058817</v>
      </c>
    </row>
    <row r="7" spans="1:30" x14ac:dyDescent="0.35">
      <c r="A7" s="256" t="s">
        <v>262</v>
      </c>
      <c r="B7" s="37">
        <v>0.48</v>
      </c>
      <c r="C7" s="37">
        <v>0.54</v>
      </c>
      <c r="D7" s="37">
        <v>0.57999999999999996</v>
      </c>
      <c r="E7" s="37">
        <v>0.61</v>
      </c>
      <c r="F7" s="37">
        <v>0.63</v>
      </c>
      <c r="G7" s="37">
        <v>0.65</v>
      </c>
      <c r="H7" s="37">
        <v>0.64</v>
      </c>
      <c r="I7" s="37">
        <v>0.64881898397282556</v>
      </c>
      <c r="J7" s="37">
        <v>0.66432423889941183</v>
      </c>
      <c r="U7" s="76"/>
    </row>
    <row r="8" spans="1:30" x14ac:dyDescent="0.35">
      <c r="A8" s="239" t="s">
        <v>254</v>
      </c>
      <c r="B8" s="65">
        <v>22</v>
      </c>
      <c r="C8" s="65">
        <v>18</v>
      </c>
      <c r="D8" s="65">
        <v>14.8</v>
      </c>
      <c r="E8" s="65">
        <v>15.8</v>
      </c>
      <c r="F8" s="65">
        <v>16.399999999999999</v>
      </c>
      <c r="G8" s="65">
        <v>14.27</v>
      </c>
      <c r="H8" s="65">
        <v>15.28</v>
      </c>
      <c r="I8" s="65">
        <v>16.393671846909832</v>
      </c>
      <c r="J8" s="65">
        <v>21.375381119870518</v>
      </c>
      <c r="K8" s="174"/>
      <c r="U8" s="76"/>
    </row>
    <row r="10" spans="1:30" x14ac:dyDescent="0.35">
      <c r="A10" s="68" t="s">
        <v>263</v>
      </c>
      <c r="B10" s="61" t="s">
        <v>2</v>
      </c>
      <c r="C10" s="61" t="s">
        <v>3</v>
      </c>
      <c r="D10" s="61" t="s">
        <v>4</v>
      </c>
      <c r="E10" s="61" t="s">
        <v>5</v>
      </c>
      <c r="F10" s="61" t="s">
        <v>6</v>
      </c>
      <c r="G10" s="61" t="s">
        <v>122</v>
      </c>
      <c r="H10" s="61" t="s">
        <v>178</v>
      </c>
      <c r="I10" s="245" t="s">
        <v>268</v>
      </c>
      <c r="J10" s="245" t="s">
        <v>282</v>
      </c>
      <c r="L10" s="68" t="s">
        <v>263</v>
      </c>
      <c r="M10" s="61" t="s">
        <v>53</v>
      </c>
      <c r="N10" s="61" t="s">
        <v>52</v>
      </c>
      <c r="O10" s="61" t="s">
        <v>35</v>
      </c>
      <c r="P10" s="61" t="s">
        <v>51</v>
      </c>
      <c r="Q10" s="61" t="s">
        <v>50</v>
      </c>
      <c r="R10" s="61" t="s">
        <v>125</v>
      </c>
      <c r="S10" s="61" t="s">
        <v>129</v>
      </c>
      <c r="T10" s="61" t="s">
        <v>173</v>
      </c>
      <c r="U10" s="61" t="s">
        <v>177</v>
      </c>
      <c r="V10" s="61" t="s">
        <v>179</v>
      </c>
      <c r="W10" s="61" t="s">
        <v>180</v>
      </c>
      <c r="X10" s="61" t="s">
        <v>205</v>
      </c>
      <c r="Y10" s="61" t="s">
        <v>226</v>
      </c>
      <c r="Z10" s="61" t="s">
        <v>269</v>
      </c>
      <c r="AA10" s="61" t="s">
        <v>275</v>
      </c>
      <c r="AB10" s="61" t="s">
        <v>276</v>
      </c>
      <c r="AC10" s="61" t="s">
        <v>277</v>
      </c>
      <c r="AD10" s="61" t="s">
        <v>280</v>
      </c>
    </row>
    <row r="11" spans="1:30" x14ac:dyDescent="0.35">
      <c r="A11" s="239" t="s">
        <v>264</v>
      </c>
      <c r="B11" s="29">
        <v>1036</v>
      </c>
      <c r="C11" s="29">
        <v>1357</v>
      </c>
      <c r="D11" s="29">
        <v>1738</v>
      </c>
      <c r="E11" s="29">
        <v>1881</v>
      </c>
      <c r="F11" s="29">
        <v>2359</v>
      </c>
      <c r="G11" s="29">
        <v>2653</v>
      </c>
      <c r="H11" s="29">
        <v>2752</v>
      </c>
      <c r="I11" s="29">
        <v>2833</v>
      </c>
      <c r="J11" s="29">
        <v>2887</v>
      </c>
      <c r="L11" s="248" t="s">
        <v>253</v>
      </c>
      <c r="M11" s="29">
        <v>6462</v>
      </c>
      <c r="N11" s="29">
        <v>7997</v>
      </c>
      <c r="O11" s="29">
        <v>7135</v>
      </c>
      <c r="P11" s="29">
        <v>6811</v>
      </c>
      <c r="Q11" s="29">
        <v>7177</v>
      </c>
      <c r="R11" s="29">
        <v>11244.84</v>
      </c>
      <c r="S11" s="29">
        <v>9304</v>
      </c>
      <c r="T11" s="29">
        <v>8533</v>
      </c>
      <c r="U11" s="254">
        <v>8984</v>
      </c>
      <c r="V11" s="254">
        <v>8264.4</v>
      </c>
      <c r="W11" s="29">
        <v>0</v>
      </c>
      <c r="X11" s="29">
        <v>1299.3464689999998</v>
      </c>
      <c r="Y11" s="29">
        <v>11429.578414999994</v>
      </c>
      <c r="Z11" s="29">
        <v>12633.667290500005</v>
      </c>
      <c r="AA11" s="29">
        <v>14074.077168300013</v>
      </c>
      <c r="AB11" s="29">
        <v>18088.33832550294</v>
      </c>
      <c r="AC11" s="29">
        <v>24519.208930000055</v>
      </c>
      <c r="AD11" s="29">
        <v>25484.476448199603</v>
      </c>
    </row>
    <row r="12" spans="1:30" x14ac:dyDescent="0.35">
      <c r="A12" s="239" t="s">
        <v>265</v>
      </c>
      <c r="B12" s="65">
        <v>21.4</v>
      </c>
      <c r="C12" s="65">
        <v>30.4</v>
      </c>
      <c r="D12" s="65">
        <v>36.799999999999997</v>
      </c>
      <c r="E12" s="65">
        <v>41.3</v>
      </c>
      <c r="F12" s="65">
        <v>51.73</v>
      </c>
      <c r="G12" s="65">
        <v>59.2</v>
      </c>
      <c r="H12" s="257">
        <v>59.56</v>
      </c>
      <c r="I12" s="257">
        <v>41.330667809999944</v>
      </c>
      <c r="J12" s="257">
        <v>61.68</v>
      </c>
      <c r="U12" s="76"/>
    </row>
    <row r="13" spans="1:30" x14ac:dyDescent="0.35">
      <c r="A13" s="28" t="s">
        <v>252</v>
      </c>
      <c r="B13" s="36">
        <v>0.1779</v>
      </c>
      <c r="C13" s="36">
        <v>0.18099999999999999</v>
      </c>
      <c r="D13" s="36">
        <v>0.1895</v>
      </c>
      <c r="E13" s="36">
        <v>0.18</v>
      </c>
      <c r="F13" s="36">
        <v>0.17499999999999999</v>
      </c>
      <c r="G13" s="36">
        <v>0.17547499999999999</v>
      </c>
      <c r="H13" s="36">
        <v>0.19</v>
      </c>
      <c r="I13" s="36">
        <v>0.17829999999999999</v>
      </c>
      <c r="J13" s="36">
        <v>0.1812</v>
      </c>
      <c r="U13" s="76"/>
    </row>
    <row r="14" spans="1:30" x14ac:dyDescent="0.35">
      <c r="A14" s="239" t="s">
        <v>254</v>
      </c>
      <c r="B14" s="122">
        <v>0.53366829717830655</v>
      </c>
      <c r="C14" s="122">
        <v>0.57748143265479879</v>
      </c>
      <c r="D14" s="122">
        <v>0.56000000000000005</v>
      </c>
      <c r="E14" s="122">
        <v>0.58579999999999999</v>
      </c>
      <c r="F14" s="122">
        <v>0.69900000000000007</v>
      </c>
      <c r="G14" s="122">
        <v>0.625</v>
      </c>
      <c r="H14" s="258">
        <v>0.75572636632161105</v>
      </c>
      <c r="I14" s="258">
        <v>0.99825659962041713</v>
      </c>
      <c r="J14" s="258">
        <v>0.88281606085910058</v>
      </c>
      <c r="K14" s="41"/>
      <c r="U14" s="76"/>
    </row>
    <row r="16" spans="1:30" x14ac:dyDescent="0.35">
      <c r="A16" s="68" t="s">
        <v>49</v>
      </c>
      <c r="B16" s="61" t="s">
        <v>2</v>
      </c>
      <c r="C16" s="61" t="s">
        <v>3</v>
      </c>
      <c r="D16" s="61" t="s">
        <v>4</v>
      </c>
      <c r="E16" s="61" t="s">
        <v>5</v>
      </c>
      <c r="F16" s="61" t="s">
        <v>6</v>
      </c>
      <c r="G16" s="61" t="s">
        <v>122</v>
      </c>
      <c r="H16" s="61" t="s">
        <v>178</v>
      </c>
      <c r="I16" s="245" t="s">
        <v>268</v>
      </c>
      <c r="J16" s="245" t="s">
        <v>282</v>
      </c>
      <c r="L16" s="68" t="s">
        <v>49</v>
      </c>
      <c r="M16" s="61" t="s">
        <v>53</v>
      </c>
      <c r="N16" s="61" t="s">
        <v>52</v>
      </c>
      <c r="O16" s="61" t="s">
        <v>35</v>
      </c>
      <c r="P16" s="61" t="s">
        <v>51</v>
      </c>
      <c r="Q16" s="61" t="s">
        <v>50</v>
      </c>
      <c r="R16" s="61" t="s">
        <v>125</v>
      </c>
      <c r="S16" s="61" t="s">
        <v>129</v>
      </c>
      <c r="T16" s="61" t="s">
        <v>173</v>
      </c>
      <c r="U16" s="61" t="s">
        <v>177</v>
      </c>
      <c r="V16" s="61" t="s">
        <v>179</v>
      </c>
      <c r="W16" s="61" t="s">
        <v>180</v>
      </c>
      <c r="X16" s="61" t="s">
        <v>205</v>
      </c>
      <c r="Y16" s="61" t="s">
        <v>226</v>
      </c>
      <c r="Z16" s="61" t="s">
        <v>269</v>
      </c>
      <c r="AA16" s="61" t="s">
        <v>275</v>
      </c>
      <c r="AB16" s="61" t="s">
        <v>276</v>
      </c>
      <c r="AC16" s="61" t="s">
        <v>277</v>
      </c>
      <c r="AD16" s="61" t="s">
        <v>280</v>
      </c>
    </row>
    <row r="17" spans="1:30" x14ac:dyDescent="0.35">
      <c r="A17" s="28" t="s">
        <v>264</v>
      </c>
      <c r="B17" s="29">
        <v>173</v>
      </c>
      <c r="C17" s="29">
        <v>493</v>
      </c>
      <c r="D17" s="29">
        <v>561</v>
      </c>
      <c r="E17" s="29">
        <v>618</v>
      </c>
      <c r="F17" s="29">
        <v>807</v>
      </c>
      <c r="G17" s="29">
        <v>1267</v>
      </c>
      <c r="H17" s="29">
        <v>1648</v>
      </c>
      <c r="I17" s="29">
        <v>1660</v>
      </c>
      <c r="J17" s="29">
        <v>1614</v>
      </c>
      <c r="L17" s="248" t="s">
        <v>253</v>
      </c>
      <c r="M17" s="29">
        <v>1628</v>
      </c>
      <c r="N17" s="29">
        <v>2516</v>
      </c>
      <c r="O17" s="29">
        <v>1374</v>
      </c>
      <c r="P17" s="29">
        <v>1834</v>
      </c>
      <c r="Q17" s="29">
        <v>2699</v>
      </c>
      <c r="R17" s="29">
        <v>3749.6398185000003</v>
      </c>
      <c r="S17" s="29">
        <v>2277</v>
      </c>
      <c r="T17" s="29">
        <v>3053</v>
      </c>
      <c r="U17" s="29">
        <v>2917</v>
      </c>
      <c r="V17" s="29">
        <v>3345.0882157460001</v>
      </c>
      <c r="W17" s="29">
        <v>1139.2186255930001</v>
      </c>
      <c r="X17" s="29">
        <v>1614.4412314000001</v>
      </c>
      <c r="Y17" s="29">
        <v>1368.3709573000001</v>
      </c>
      <c r="Z17" s="29">
        <v>1989.530696</v>
      </c>
      <c r="AA17" s="29">
        <v>1187.7241246000001</v>
      </c>
      <c r="AB17" s="29">
        <v>1629.8344107820001</v>
      </c>
      <c r="AC17" s="29">
        <v>1963.9218787</v>
      </c>
      <c r="AD17" s="29">
        <v>2591.6968934000001</v>
      </c>
    </row>
    <row r="18" spans="1:30" x14ac:dyDescent="0.35">
      <c r="A18" s="28" t="s">
        <v>252</v>
      </c>
      <c r="B18" s="36">
        <v>0.248</v>
      </c>
      <c r="C18" s="36">
        <v>0.23380000000000001</v>
      </c>
      <c r="D18" s="36">
        <v>0.2258</v>
      </c>
      <c r="E18" s="36">
        <v>0.223</v>
      </c>
      <c r="F18" s="36">
        <v>0.219</v>
      </c>
      <c r="G18" s="36">
        <v>0.2384</v>
      </c>
      <c r="H18" s="36">
        <v>0.2442</v>
      </c>
      <c r="I18" s="36">
        <v>0.24351579639500884</v>
      </c>
      <c r="J18" s="36">
        <v>0.24540264644906612</v>
      </c>
    </row>
    <row r="19" spans="1:30" x14ac:dyDescent="0.35">
      <c r="A19" s="239" t="s">
        <v>266</v>
      </c>
      <c r="B19" s="36"/>
      <c r="C19" s="36"/>
      <c r="D19" s="36"/>
      <c r="E19" s="36"/>
      <c r="F19" s="36"/>
      <c r="G19" s="36"/>
      <c r="H19" s="36"/>
      <c r="I19" s="36"/>
      <c r="J19" s="36"/>
    </row>
    <row r="20" spans="1:30" x14ac:dyDescent="0.35">
      <c r="A20" s="256" t="s">
        <v>49</v>
      </c>
      <c r="B20" s="37">
        <v>1</v>
      </c>
      <c r="C20" s="37">
        <v>0.99840439460567842</v>
      </c>
      <c r="D20" s="37">
        <v>0.96725945830922677</v>
      </c>
      <c r="E20" s="37">
        <v>0.92595111931104934</v>
      </c>
      <c r="F20" s="37">
        <v>0.89774806032314258</v>
      </c>
      <c r="G20" s="37">
        <v>0.86</v>
      </c>
      <c r="H20" s="37">
        <v>0.86</v>
      </c>
      <c r="I20" s="37">
        <v>0.793298327830117</v>
      </c>
      <c r="J20" s="37">
        <v>0.79534825698156897</v>
      </c>
    </row>
    <row r="21" spans="1:30" x14ac:dyDescent="0.35">
      <c r="A21" s="256" t="s">
        <v>267</v>
      </c>
      <c r="B21" s="37">
        <v>0</v>
      </c>
      <c r="C21" s="37">
        <v>1.5956053943215847E-3</v>
      </c>
      <c r="D21" s="37">
        <v>3.274054169077318E-2</v>
      </c>
      <c r="E21" s="37">
        <v>7.4048880688950755E-2</v>
      </c>
      <c r="F21" s="37">
        <v>0.10225193967685746</v>
      </c>
      <c r="G21" s="37">
        <v>0.14000000000000001</v>
      </c>
      <c r="H21" s="37">
        <v>0.14000000000000001</v>
      </c>
      <c r="I21" s="37">
        <v>0.206701672169883</v>
      </c>
      <c r="J21" s="37">
        <v>0.204651743018431</v>
      </c>
    </row>
    <row r="23" spans="1:30" x14ac:dyDescent="0.35">
      <c r="A23" s="244" t="s">
        <v>228</v>
      </c>
      <c r="B23" s="245" t="s">
        <v>2</v>
      </c>
      <c r="C23" s="245" t="s">
        <v>3</v>
      </c>
      <c r="D23" s="245" t="s">
        <v>4</v>
      </c>
      <c r="E23" s="245" t="s">
        <v>5</v>
      </c>
      <c r="F23" s="245" t="s">
        <v>6</v>
      </c>
      <c r="G23" s="245" t="s">
        <v>122</v>
      </c>
      <c r="H23" s="245" t="s">
        <v>178</v>
      </c>
      <c r="I23" s="245" t="s">
        <v>268</v>
      </c>
      <c r="J23" s="245" t="s">
        <v>282</v>
      </c>
      <c r="L23" s="244" t="s">
        <v>251</v>
      </c>
      <c r="M23" s="61" t="s">
        <v>53</v>
      </c>
      <c r="N23" s="61" t="s">
        <v>52</v>
      </c>
      <c r="O23" s="61" t="s">
        <v>35</v>
      </c>
      <c r="P23" s="61" t="s">
        <v>51</v>
      </c>
      <c r="Q23" s="61" t="s">
        <v>50</v>
      </c>
      <c r="R23" s="61" t="s">
        <v>125</v>
      </c>
      <c r="S23" s="61" t="s">
        <v>129</v>
      </c>
      <c r="T23" s="61" t="s">
        <v>173</v>
      </c>
      <c r="U23" s="61" t="s">
        <v>177</v>
      </c>
      <c r="V23" s="61" t="s">
        <v>179</v>
      </c>
      <c r="W23" s="61" t="s">
        <v>180</v>
      </c>
      <c r="X23" s="61" t="s">
        <v>205</v>
      </c>
      <c r="Y23" s="61" t="s">
        <v>226</v>
      </c>
      <c r="Z23" s="61" t="s">
        <v>269</v>
      </c>
      <c r="AA23" s="61" t="s">
        <v>275</v>
      </c>
      <c r="AB23" s="61" t="s">
        <v>276</v>
      </c>
      <c r="AC23" s="61" t="s">
        <v>277</v>
      </c>
      <c r="AD23" s="61" t="s">
        <v>280</v>
      </c>
    </row>
    <row r="24" spans="1:30" x14ac:dyDescent="0.35">
      <c r="A24" s="246" t="s">
        <v>252</v>
      </c>
      <c r="B24" s="29">
        <v>0</v>
      </c>
      <c r="C24" s="29">
        <v>0</v>
      </c>
      <c r="D24" s="247">
        <v>0.1476643722367707</v>
      </c>
      <c r="E24" s="247">
        <v>0.15141000867322793</v>
      </c>
      <c r="F24" s="247">
        <v>0.16590330788548849</v>
      </c>
      <c r="G24" s="247">
        <v>0.18608056369461565</v>
      </c>
      <c r="H24" s="247">
        <v>0.18833517393277316</v>
      </c>
      <c r="I24" s="247">
        <v>0.18515006572606973</v>
      </c>
      <c r="J24" s="247">
        <v>0.1684255092846067</v>
      </c>
      <c r="L24" s="248" t="s">
        <v>253</v>
      </c>
      <c r="M24" s="29">
        <v>502.70991839999999</v>
      </c>
      <c r="N24" s="29">
        <v>731.80872839999995</v>
      </c>
      <c r="O24" s="29">
        <v>527.50965310000004</v>
      </c>
      <c r="P24" s="29">
        <v>685.56897570000001</v>
      </c>
      <c r="Q24" s="29">
        <v>718.27114210000002</v>
      </c>
      <c r="R24" s="29">
        <v>982.16193199999998</v>
      </c>
      <c r="S24" s="29">
        <v>816.12265250000007</v>
      </c>
      <c r="T24" s="29">
        <v>910.76974189999999</v>
      </c>
      <c r="U24" s="29">
        <v>1146.2113194999999</v>
      </c>
      <c r="V24" s="29">
        <v>1392.8195151999998</v>
      </c>
      <c r="W24" s="29">
        <v>371.21672760000001</v>
      </c>
      <c r="X24" s="29">
        <v>619.43356400000005</v>
      </c>
      <c r="Y24" s="29">
        <v>736.15550150000001</v>
      </c>
      <c r="Z24" s="29">
        <v>1020.9465698720001</v>
      </c>
      <c r="AA24" s="29">
        <v>566.25332170000001</v>
      </c>
      <c r="AB24" s="29">
        <v>744.90420772999994</v>
      </c>
      <c r="AC24" s="29">
        <v>1147.6633372000001</v>
      </c>
      <c r="AD24" s="29">
        <v>1611.6690745999999</v>
      </c>
    </row>
    <row r="25" spans="1:30" x14ac:dyDescent="0.35">
      <c r="A25" s="249" t="s">
        <v>254</v>
      </c>
      <c r="B25" s="29">
        <v>0</v>
      </c>
      <c r="C25" s="29">
        <v>0</v>
      </c>
      <c r="D25" s="250">
        <v>19.429501007702587</v>
      </c>
      <c r="E25" s="250">
        <v>26.836005324323359</v>
      </c>
      <c r="F25" s="250">
        <v>11.343779004264984</v>
      </c>
      <c r="G25" s="250">
        <v>6.8998939488848636</v>
      </c>
      <c r="H25" s="250">
        <v>8.0024071979815403</v>
      </c>
      <c r="I25" s="250">
        <v>13.931585707554236</v>
      </c>
      <c r="J25" s="250">
        <v>22.464167652829843</v>
      </c>
      <c r="K25" s="174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</row>
    <row r="26" spans="1:30" x14ac:dyDescent="0.35">
      <c r="D26" s="251"/>
      <c r="E26" s="251"/>
      <c r="F26" s="251"/>
      <c r="G26" s="251"/>
      <c r="H26" s="251"/>
      <c r="I26" s="251"/>
      <c r="J26" s="251"/>
    </row>
    <row r="27" spans="1:30" x14ac:dyDescent="0.35">
      <c r="A27" s="244" t="s">
        <v>234</v>
      </c>
      <c r="B27" s="245" t="s">
        <v>2</v>
      </c>
      <c r="C27" s="245" t="s">
        <v>3</v>
      </c>
      <c r="D27" s="245" t="s">
        <v>4</v>
      </c>
      <c r="E27" s="245" t="s">
        <v>5</v>
      </c>
      <c r="F27" s="245" t="s">
        <v>6</v>
      </c>
      <c r="G27" s="245" t="s">
        <v>122</v>
      </c>
      <c r="H27" s="245" t="s">
        <v>178</v>
      </c>
      <c r="I27" s="245" t="s">
        <v>268</v>
      </c>
      <c r="J27" s="245" t="s">
        <v>282</v>
      </c>
      <c r="L27" s="244" t="s">
        <v>234</v>
      </c>
      <c r="M27" s="61" t="s">
        <v>53</v>
      </c>
      <c r="N27" s="61" t="s">
        <v>52</v>
      </c>
      <c r="O27" s="61" t="s">
        <v>35</v>
      </c>
      <c r="P27" s="61" t="s">
        <v>51</v>
      </c>
      <c r="Q27" s="61" t="s">
        <v>50</v>
      </c>
      <c r="R27" s="61" t="s">
        <v>125</v>
      </c>
      <c r="S27" s="61" t="s">
        <v>129</v>
      </c>
      <c r="T27" s="61" t="s">
        <v>173</v>
      </c>
      <c r="U27" s="61" t="s">
        <v>177</v>
      </c>
      <c r="V27" s="61" t="s">
        <v>179</v>
      </c>
      <c r="W27" s="61" t="s">
        <v>180</v>
      </c>
      <c r="X27" s="61" t="s">
        <v>205</v>
      </c>
      <c r="Y27" s="61" t="s">
        <v>226</v>
      </c>
      <c r="Z27" s="61" t="s">
        <v>269</v>
      </c>
      <c r="AA27" s="61" t="s">
        <v>275</v>
      </c>
      <c r="AB27" s="61" t="s">
        <v>276</v>
      </c>
      <c r="AC27" s="61" t="s">
        <v>277</v>
      </c>
      <c r="AD27" s="61" t="s">
        <v>280</v>
      </c>
    </row>
    <row r="28" spans="1:30" x14ac:dyDescent="0.35">
      <c r="A28" s="246" t="s">
        <v>252</v>
      </c>
      <c r="B28" s="29">
        <v>0</v>
      </c>
      <c r="C28" s="29">
        <v>0</v>
      </c>
      <c r="D28" s="247">
        <v>0.20681483753558758</v>
      </c>
      <c r="E28" s="247">
        <v>0.20159480180391284</v>
      </c>
      <c r="F28" s="247">
        <v>0.20497063546445865</v>
      </c>
      <c r="G28" s="247">
        <v>0.21321221042712302</v>
      </c>
      <c r="H28" s="247">
        <v>0.2171116906614132</v>
      </c>
      <c r="I28" s="247">
        <v>0.21159878260006215</v>
      </c>
      <c r="J28" s="247">
        <v>0.19965616923704879</v>
      </c>
      <c r="L28" s="248" t="s">
        <v>253</v>
      </c>
      <c r="M28" s="29">
        <v>100.82370298800005</v>
      </c>
      <c r="N28" s="29">
        <v>170.60248709999999</v>
      </c>
      <c r="O28" s="29">
        <v>251.0095192</v>
      </c>
      <c r="P28" s="29">
        <v>315.10097469999999</v>
      </c>
      <c r="Q28" s="29">
        <v>287.07830739999997</v>
      </c>
      <c r="R28" s="29">
        <v>314.86903700000005</v>
      </c>
      <c r="S28" s="29">
        <v>269.15891769999996</v>
      </c>
      <c r="T28" s="29">
        <v>390.0219965</v>
      </c>
      <c r="U28" s="29">
        <v>630.19091620000006</v>
      </c>
      <c r="V28" s="29">
        <v>945.33164079999995</v>
      </c>
      <c r="W28" s="29">
        <v>833.24748423899996</v>
      </c>
      <c r="X28" s="29">
        <v>1077.521951126</v>
      </c>
      <c r="Y28" s="29">
        <v>797.36500578000005</v>
      </c>
      <c r="Z28" s="29">
        <v>487.124884877</v>
      </c>
      <c r="AA28" s="29">
        <v>356.37628849999993</v>
      </c>
      <c r="AB28" s="29">
        <v>292.7658581</v>
      </c>
      <c r="AC28" s="29">
        <v>244.35070000000002</v>
      </c>
      <c r="AD28" s="29">
        <v>84.890299999999996</v>
      </c>
    </row>
    <row r="29" spans="1:30" x14ac:dyDescent="0.35">
      <c r="A29" s="249" t="s">
        <v>254</v>
      </c>
      <c r="B29" s="29">
        <v>0</v>
      </c>
      <c r="C29" s="29">
        <v>0</v>
      </c>
      <c r="D29" s="250">
        <v>8.8165016532651013</v>
      </c>
      <c r="E29" s="250">
        <v>2.0598552738335609</v>
      </c>
      <c r="F29" s="250">
        <v>3.8082242004062294</v>
      </c>
      <c r="G29" s="250">
        <v>4.3274223410640191</v>
      </c>
      <c r="H29" s="250">
        <v>7.3699078926192207</v>
      </c>
      <c r="I29" s="250">
        <v>9.1751940731916726</v>
      </c>
      <c r="J29" s="250">
        <v>22.357932966179156</v>
      </c>
      <c r="K29" s="174"/>
    </row>
    <row r="30" spans="1:30" x14ac:dyDescent="0.35">
      <c r="A30" s="252"/>
      <c r="D30" s="253"/>
      <c r="E30" s="253"/>
      <c r="F30" s="253"/>
      <c r="G30" s="253"/>
      <c r="H30" s="253"/>
      <c r="I30" s="253"/>
      <c r="J30" s="253"/>
    </row>
    <row r="31" spans="1:30" x14ac:dyDescent="0.35">
      <c r="A31" s="244" t="s">
        <v>255</v>
      </c>
      <c r="B31" s="245" t="s">
        <v>2</v>
      </c>
      <c r="C31" s="245" t="s">
        <v>3</v>
      </c>
      <c r="D31" s="245" t="s">
        <v>4</v>
      </c>
      <c r="E31" s="245" t="s">
        <v>5</v>
      </c>
      <c r="F31" s="245" t="s">
        <v>6</v>
      </c>
      <c r="G31" s="245" t="s">
        <v>122</v>
      </c>
      <c r="H31" s="245" t="s">
        <v>178</v>
      </c>
      <c r="I31" s="245" t="s">
        <v>268</v>
      </c>
      <c r="J31" s="245" t="s">
        <v>282</v>
      </c>
      <c r="L31" s="244" t="s">
        <v>255</v>
      </c>
      <c r="M31" s="61" t="s">
        <v>53</v>
      </c>
      <c r="N31" s="61" t="s">
        <v>52</v>
      </c>
      <c r="O31" s="61" t="s">
        <v>35</v>
      </c>
      <c r="P31" s="61" t="s">
        <v>51</v>
      </c>
      <c r="Q31" s="61" t="s">
        <v>50</v>
      </c>
      <c r="R31" s="61" t="s">
        <v>125</v>
      </c>
      <c r="S31" s="61" t="s">
        <v>129</v>
      </c>
      <c r="T31" s="61" t="s">
        <v>173</v>
      </c>
      <c r="U31" s="61" t="s">
        <v>177</v>
      </c>
      <c r="V31" s="61" t="s">
        <v>179</v>
      </c>
      <c r="W31" s="61" t="s">
        <v>180</v>
      </c>
      <c r="X31" s="61" t="s">
        <v>205</v>
      </c>
      <c r="Y31" s="61" t="s">
        <v>226</v>
      </c>
      <c r="Z31" s="61" t="s">
        <v>269</v>
      </c>
      <c r="AA31" s="61" t="s">
        <v>275</v>
      </c>
      <c r="AB31" s="61" t="s">
        <v>276</v>
      </c>
      <c r="AC31" s="61" t="s">
        <v>277</v>
      </c>
      <c r="AD31" s="61" t="s">
        <v>280</v>
      </c>
    </row>
    <row r="32" spans="1:30" x14ac:dyDescent="0.35">
      <c r="A32" s="246" t="s">
        <v>252</v>
      </c>
      <c r="B32" s="29">
        <v>0</v>
      </c>
      <c r="C32" s="29">
        <v>0</v>
      </c>
      <c r="D32" s="247">
        <v>0.23999999999999996</v>
      </c>
      <c r="E32" s="247">
        <v>0.23999999999999994</v>
      </c>
      <c r="F32" s="247">
        <v>0.22824934428294805</v>
      </c>
      <c r="G32" s="247">
        <v>0.18951689533316993</v>
      </c>
      <c r="H32" s="247">
        <v>0.12937989735366964</v>
      </c>
      <c r="I32" s="247">
        <v>0.13173146277533021</v>
      </c>
      <c r="J32" s="247">
        <v>0.14104825433607149</v>
      </c>
      <c r="L32" s="248" t="s">
        <v>253</v>
      </c>
      <c r="M32" s="29">
        <v>0.68865550000000009</v>
      </c>
      <c r="N32" s="29">
        <v>0.68030040000000003</v>
      </c>
      <c r="O32" s="29">
        <v>0.9771837000000001</v>
      </c>
      <c r="P32" s="29">
        <v>2.6306200999999998</v>
      </c>
      <c r="Q32" s="29">
        <v>3.0919776990000001</v>
      </c>
      <c r="R32" s="29">
        <v>14.127571405999999</v>
      </c>
      <c r="S32" s="29">
        <v>28.689848361000003</v>
      </c>
      <c r="T32" s="29">
        <v>223.16743610099999</v>
      </c>
      <c r="U32" s="29">
        <v>408.26253837100001</v>
      </c>
      <c r="V32" s="29">
        <v>548.94747339699995</v>
      </c>
      <c r="W32" s="29">
        <v>504.99556904600001</v>
      </c>
      <c r="X32" s="29">
        <v>828.60631140999999</v>
      </c>
      <c r="Y32" s="29">
        <v>993.87704706999989</v>
      </c>
      <c r="Z32" s="29">
        <v>1160.0607618419999</v>
      </c>
      <c r="AA32" s="29">
        <v>1368.504504606</v>
      </c>
      <c r="AB32" s="29">
        <v>1115.7136084309993</v>
      </c>
      <c r="AC32" s="29">
        <v>917.21979999999996</v>
      </c>
      <c r="AD32" s="29">
        <v>928.80680000000007</v>
      </c>
    </row>
    <row r="33" spans="1:30" x14ac:dyDescent="0.35">
      <c r="A33" s="249" t="s">
        <v>254</v>
      </c>
      <c r="B33" s="29">
        <v>0</v>
      </c>
      <c r="C33" s="29">
        <v>0</v>
      </c>
      <c r="D33" s="29">
        <v>0</v>
      </c>
      <c r="E33" s="29">
        <v>0</v>
      </c>
      <c r="F33" s="250">
        <v>1.0643542236024843</v>
      </c>
      <c r="G33" s="250">
        <v>3.3976105880913536</v>
      </c>
      <c r="H33" s="250">
        <v>29.655808099828306</v>
      </c>
      <c r="I33" s="250">
        <v>21.140447895787112</v>
      </c>
      <c r="J33" s="250">
        <v>18.550507678503187</v>
      </c>
    </row>
    <row r="34" spans="1:30" x14ac:dyDescent="0.35">
      <c r="A34" s="252"/>
      <c r="D34" s="252"/>
      <c r="E34" s="252"/>
      <c r="F34" s="252"/>
      <c r="G34" s="252"/>
      <c r="H34" s="252"/>
      <c r="I34" s="252"/>
      <c r="J34" s="252"/>
    </row>
    <row r="35" spans="1:30" x14ac:dyDescent="0.35">
      <c r="A35" s="244" t="s">
        <v>231</v>
      </c>
      <c r="B35" s="245" t="s">
        <v>2</v>
      </c>
      <c r="C35" s="245" t="s">
        <v>3</v>
      </c>
      <c r="D35" s="245" t="s">
        <v>4</v>
      </c>
      <c r="E35" s="245" t="s">
        <v>5</v>
      </c>
      <c r="F35" s="245" t="s">
        <v>6</v>
      </c>
      <c r="G35" s="245" t="s">
        <v>122</v>
      </c>
      <c r="H35" s="245" t="s">
        <v>178</v>
      </c>
      <c r="I35" s="245" t="s">
        <v>268</v>
      </c>
      <c r="J35" s="245" t="s">
        <v>282</v>
      </c>
      <c r="L35" s="244" t="s">
        <v>231</v>
      </c>
      <c r="M35" s="61" t="s">
        <v>53</v>
      </c>
      <c r="N35" s="61" t="s">
        <v>52</v>
      </c>
      <c r="O35" s="61" t="s">
        <v>35</v>
      </c>
      <c r="P35" s="61" t="s">
        <v>51</v>
      </c>
      <c r="Q35" s="61" t="s">
        <v>50</v>
      </c>
      <c r="R35" s="61" t="s">
        <v>125</v>
      </c>
      <c r="S35" s="61" t="s">
        <v>129</v>
      </c>
      <c r="T35" s="61" t="s">
        <v>173</v>
      </c>
      <c r="U35" s="61" t="s">
        <v>177</v>
      </c>
      <c r="V35" s="61" t="s">
        <v>179</v>
      </c>
      <c r="W35" s="61" t="s">
        <v>180</v>
      </c>
      <c r="X35" s="61" t="s">
        <v>205</v>
      </c>
      <c r="Y35" s="61" t="s">
        <v>226</v>
      </c>
      <c r="Z35" s="61" t="s">
        <v>269</v>
      </c>
      <c r="AA35" s="61" t="s">
        <v>275</v>
      </c>
      <c r="AB35" s="61" t="s">
        <v>276</v>
      </c>
      <c r="AC35" s="61" t="s">
        <v>277</v>
      </c>
      <c r="AD35" s="61" t="s">
        <v>280</v>
      </c>
    </row>
    <row r="36" spans="1:30" x14ac:dyDescent="0.35">
      <c r="A36" s="246" t="s">
        <v>252</v>
      </c>
      <c r="B36" s="29">
        <v>0</v>
      </c>
      <c r="C36" s="29">
        <v>0</v>
      </c>
      <c r="D36" s="247">
        <v>0.2109139905150185</v>
      </c>
      <c r="E36" s="247">
        <v>0.21685642961824655</v>
      </c>
      <c r="F36" s="247">
        <v>0.20718597272197334</v>
      </c>
      <c r="G36" s="247">
        <v>0.25472313904835003</v>
      </c>
      <c r="H36" s="247">
        <v>0.26007026758202412</v>
      </c>
      <c r="I36" s="247">
        <v>0.24650611850188311</v>
      </c>
      <c r="J36" s="247">
        <v>0.2392382141810557</v>
      </c>
      <c r="L36" s="248" t="s">
        <v>253</v>
      </c>
      <c r="M36" s="29">
        <v>364.467641512</v>
      </c>
      <c r="N36" s="29">
        <v>481.43166226699998</v>
      </c>
      <c r="O36" s="29">
        <v>437.41253876000002</v>
      </c>
      <c r="P36" s="29">
        <v>390.92436670300003</v>
      </c>
      <c r="Q36" s="29">
        <v>240.85782394199998</v>
      </c>
      <c r="R36" s="29">
        <v>581.62688845599996</v>
      </c>
      <c r="S36" s="29">
        <v>599.264534142</v>
      </c>
      <c r="T36" s="29">
        <v>492.45201968800001</v>
      </c>
      <c r="U36" s="29">
        <v>165.66396660000001</v>
      </c>
      <c r="V36" s="29">
        <v>48.155551299999999</v>
      </c>
      <c r="W36" s="29">
        <v>0.03</v>
      </c>
      <c r="X36" s="29">
        <v>0.10200996700000001</v>
      </c>
      <c r="Y36" s="29">
        <v>2.5000000000000001E-2</v>
      </c>
      <c r="Z36" s="254">
        <v>0</v>
      </c>
      <c r="AA36" s="254">
        <v>0</v>
      </c>
      <c r="AB36" s="254">
        <v>0</v>
      </c>
      <c r="AC36" s="254">
        <v>0</v>
      </c>
      <c r="AD36" s="254">
        <v>0</v>
      </c>
    </row>
    <row r="37" spans="1:30" x14ac:dyDescent="0.35">
      <c r="A37" s="249" t="s">
        <v>254</v>
      </c>
      <c r="B37" s="29">
        <v>0</v>
      </c>
      <c r="C37" s="29">
        <v>0</v>
      </c>
      <c r="D37" s="250">
        <v>0.63240111984990177</v>
      </c>
      <c r="E37" s="250">
        <v>0.2399003940839875</v>
      </c>
      <c r="F37" s="250">
        <v>0.30463451762398314</v>
      </c>
      <c r="G37" s="250">
        <v>0.26885075751487308</v>
      </c>
      <c r="H37" s="250">
        <v>0.36792661165439816</v>
      </c>
      <c r="I37" s="274">
        <v>0</v>
      </c>
      <c r="J37" s="27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16</vt:i4>
      </vt:variant>
    </vt:vector>
  </HeadingPairs>
  <TitlesOfParts>
    <vt:vector size="27" baseType="lpstr">
      <vt:lpstr>PnL-Consol</vt:lpstr>
      <vt:lpstr>PnL-Stand</vt:lpstr>
      <vt:lpstr>PnL-Home Finance</vt:lpstr>
      <vt:lpstr>PnL-Samasta Finance</vt:lpstr>
      <vt:lpstr>Loan growth</vt:lpstr>
      <vt:lpstr>Asset Quality</vt:lpstr>
      <vt:lpstr>Balance Sheet</vt:lpstr>
      <vt:lpstr>Capital Position</vt:lpstr>
      <vt:lpstr>Biz update</vt:lpstr>
      <vt:lpstr>Biz update (Entity-wise)</vt:lpstr>
      <vt:lpstr>Geo presence</vt:lpstr>
      <vt:lpstr>'Asset Quality'!Print_Area</vt:lpstr>
      <vt:lpstr>'Balance Sheet'!Print_Area</vt:lpstr>
      <vt:lpstr>'Capital Position'!Print_Area</vt:lpstr>
      <vt:lpstr>'Geo presence'!Print_Area</vt:lpstr>
      <vt:lpstr>'Loan growth'!Print_Area</vt:lpstr>
      <vt:lpstr>'PnL-Consol'!Print_Area</vt:lpstr>
      <vt:lpstr>'PnL-Home Finance'!Print_Area</vt:lpstr>
      <vt:lpstr>'PnL-Samasta Finance'!Print_Area</vt:lpstr>
      <vt:lpstr>'PnL-Stand'!Print_Area</vt:lpstr>
      <vt:lpstr>'Asset Quality'!Print_Titles</vt:lpstr>
      <vt:lpstr>'Geo presence'!Print_Titles</vt:lpstr>
      <vt:lpstr>'Loan growth'!Print_Titles</vt:lpstr>
      <vt:lpstr>'PnL-Consol'!Print_Titles</vt:lpstr>
      <vt:lpstr>'PnL-Home Finance'!Print_Titles</vt:lpstr>
      <vt:lpstr>'PnL-Samasta Finance'!Print_Titles</vt:lpstr>
      <vt:lpstr>'PnL-Stand'!Print_Titles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2026-05-14T10:11:44Z</dcterms:modified>
</cp:coreProperties>
</file>